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Dochody" sheetId="1" r:id="rId1"/>
    <sheet name="Wydatki" sheetId="2" r:id="rId2"/>
    <sheet name="Dochody _Rb_50" sheetId="3" r:id="rId3"/>
    <sheet name="Wydatki Rb_50" sheetId="4" r:id="rId4"/>
    <sheet name="Arkusz1" sheetId="5" r:id="rId5"/>
  </sheets>
  <definedNames>
    <definedName name="_xlnm.Print_Area" localSheetId="0">'Dochody'!$A$1:$H$323</definedName>
    <definedName name="_xlnm.Print_Area" localSheetId="2">'Dochody _Rb_50'!$A$1:$H$71</definedName>
    <definedName name="_xlnm.Print_Titles" localSheetId="0">'Dochody'!$3:$6</definedName>
    <definedName name="_xlnm.Print_Titles" localSheetId="2">'Dochody _Rb_50'!$4:$7</definedName>
    <definedName name="_xlnm.Print_Titles" localSheetId="1">'Wydatki'!$3:$6</definedName>
    <definedName name="_xlnm.Print_Titles" localSheetId="3">'Wydatki Rb_50'!$4:$7</definedName>
  </definedNames>
  <calcPr fullCalcOnLoad="1"/>
</workbook>
</file>

<file path=xl/sharedStrings.xml><?xml version="1.0" encoding="utf-8"?>
<sst xmlns="http://schemas.openxmlformats.org/spreadsheetml/2006/main" count="1326" uniqueCount="414">
  <si>
    <t>kwoty w złotych</t>
  </si>
  <si>
    <t>Lp.</t>
  </si>
  <si>
    <t>Symbol i nazwa działu</t>
  </si>
  <si>
    <t xml:space="preserve">  Stosunek</t>
  </si>
  <si>
    <t>Symbol i nazwa rozdziału</t>
  </si>
  <si>
    <t xml:space="preserve">       Plan</t>
  </si>
  <si>
    <t xml:space="preserve"> Wykonanie</t>
  </si>
  <si>
    <t xml:space="preserve">        %</t>
  </si>
  <si>
    <t>Dz</t>
  </si>
  <si>
    <t>Rozdział</t>
  </si>
  <si>
    <t>§</t>
  </si>
  <si>
    <t>Nazwa paragrafu</t>
  </si>
  <si>
    <t xml:space="preserve">   kol.7 : 6</t>
  </si>
  <si>
    <t>010</t>
  </si>
  <si>
    <t>ROLNICTWO I ŁOWIECTWO</t>
  </si>
  <si>
    <t>01010</t>
  </si>
  <si>
    <t>Infrastruktura wodociągowa i sanitacyjna wsi</t>
  </si>
  <si>
    <t>Razem rozdział</t>
  </si>
  <si>
    <t>01095</t>
  </si>
  <si>
    <t>Pozostała działalność</t>
  </si>
  <si>
    <t>2010</t>
  </si>
  <si>
    <t>Dot.cel.otrzym.z budżetu państwa na realiz.zadań bież.z zakresu adm.rządowej …</t>
  </si>
  <si>
    <t>Razem dział Rolnictwo i łowiectwo</t>
  </si>
  <si>
    <t>020</t>
  </si>
  <si>
    <t>LEŚNICTWO</t>
  </si>
  <si>
    <t>02001</t>
  </si>
  <si>
    <t>Gospodarka leśna</t>
  </si>
  <si>
    <t>0830</t>
  </si>
  <si>
    <t>Wpływy z usług</t>
  </si>
  <si>
    <t>Razem dział Leśnictwo</t>
  </si>
  <si>
    <t>TRANSPORT I ŁĄCZNOŚĆ</t>
  </si>
  <si>
    <t>60014</t>
  </si>
  <si>
    <t>Drogi publiczne powiatowe</t>
  </si>
  <si>
    <t>2320</t>
  </si>
  <si>
    <t>Dotacje celowe na zadania bież. realizowane na podst. poroz.</t>
  </si>
  <si>
    <t>Drogi publiczne gminne</t>
  </si>
  <si>
    <t>0960</t>
  </si>
  <si>
    <t>60078</t>
  </si>
  <si>
    <t>Usuwanie skutków klęsk żywiołowych</t>
  </si>
  <si>
    <t>Dotacje celowe otrzymane z budżetu państwa na realizację własnych zadań bieżących gmin</t>
  </si>
  <si>
    <t>Razem dział Transport i łączność</t>
  </si>
  <si>
    <t>Razem dział Turystyka</t>
  </si>
  <si>
    <t>GOSPODARKA MIESZKANIOWA</t>
  </si>
  <si>
    <t>Gospodarka gruntami i nieruchomościami</t>
  </si>
  <si>
    <t>0470</t>
  </si>
  <si>
    <t xml:space="preserve">Wpływy z opłat za zarząd, użyt. i użyt. wieczyste nieruchomości </t>
  </si>
  <si>
    <t>0750</t>
  </si>
  <si>
    <t>0770</t>
  </si>
  <si>
    <t>0920</t>
  </si>
  <si>
    <t xml:space="preserve">Pozostałe odsetki </t>
  </si>
  <si>
    <t>Razem dział Gospodarka mieszkaniowa</t>
  </si>
  <si>
    <t>DZIAŁALNOŚĆ USŁUGOWA</t>
  </si>
  <si>
    <t>Cmentarze</t>
  </si>
  <si>
    <t>Razem dział Działalność usługowa</t>
  </si>
  <si>
    <t>ADMINISTRACJA PUBLICZNA</t>
  </si>
  <si>
    <t>Urzędy wojewódzkie</t>
  </si>
  <si>
    <t>Dochody j.s.t.związane z realizację zadań z zakresu adm. rządowej</t>
  </si>
  <si>
    <t>Urzędy gmin</t>
  </si>
  <si>
    <t>0970</t>
  </si>
  <si>
    <t>Wpływy z różnych dochodów</t>
  </si>
  <si>
    <t>Razem dział Administracja publiczna</t>
  </si>
  <si>
    <t>Urzędy naczel.organów władzy państw.,kontroli i ochrony prawa oraz sądownictwa</t>
  </si>
  <si>
    <t>Urzędy naczelnych organów władzy państwowe, kontroli i ochrony prawa</t>
  </si>
  <si>
    <t>Razem dział Urzędy naczelnych organów władzy...</t>
  </si>
  <si>
    <t>BEZPIECZEŃSTWO PUBLICZNE I OCHRONA PRZECIWPOŻAROWA</t>
  </si>
  <si>
    <t>Ochotnicze straże pożarne</t>
  </si>
  <si>
    <t>Obrona cywilna</t>
  </si>
  <si>
    <t>Razem dział Bezpieczeństwo publiczne i ochrona przeciwpożarowa</t>
  </si>
  <si>
    <t>DOCHODY OD OS.PRAWNYCH, OS.FIZYCZNYCH I OD INNYCH JEDNOSTEK NIE POSIADAJĄCYCH OSOB.PRAWNEJ</t>
  </si>
  <si>
    <t>Wpływy z podatku dochodowego od osób fizycznych</t>
  </si>
  <si>
    <t>0350</t>
  </si>
  <si>
    <t>Pod.od działalności gosp.os.fizycz. opłacany w formie karty podatk.</t>
  </si>
  <si>
    <t xml:space="preserve">Wpływy z pod.rolnego, pod.leśnego, pod.od czynności cywilonpr.oraz pod.i opłat lokalnych od os.prawnych 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</si>
  <si>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</si>
  <si>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</si>
  <si>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</si>
  <si>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</si>
  <si>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</si>
  <si>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</si>
  <si>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</si>
  <si>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transp.</t>
  </si>
  <si>
    <t>0500</t>
  </si>
  <si>
    <t>Podatek od czynności cywilnopr.</t>
  </si>
  <si>
    <t xml:space="preserve">0910 </t>
  </si>
  <si>
    <t>Odsetki od nieterminowych wpłat</t>
  </si>
  <si>
    <t>Wpływy z pod.rolnego,leśnego,od spadku i darowizn, od czynn.cywilonpr.oraz pod.i opłat lokal.od os.fiz.</t>
  </si>
  <si>
    <t>0360</t>
  </si>
  <si>
    <t>Podatek od spadków i darowizn</t>
  </si>
  <si>
    <t>Wpływy z opłaty skarbowej</t>
  </si>
  <si>
    <t>0410</t>
  </si>
  <si>
    <t>0480</t>
  </si>
  <si>
    <t>Wływy z opłat za zezwolenie na sprzedaż alkoholu</t>
  </si>
  <si>
    <t>0490</t>
  </si>
  <si>
    <t>Wpływy z innych opł.pobieranych przez j.s.t.</t>
  </si>
  <si>
    <t>Udziały gmin w podatkach stanowiących dochód budżetu państwa</t>
  </si>
  <si>
    <t>0010</t>
  </si>
  <si>
    <t>Pod.doch. od osób fizycz.</t>
  </si>
  <si>
    <t>0020</t>
  </si>
  <si>
    <t>Pod.doch. od osób prawnych</t>
  </si>
  <si>
    <t>Razem dział Doch.od osób praw., od osób fiz..</t>
  </si>
  <si>
    <t>RÓŻNE ROZLICZENIA</t>
  </si>
  <si>
    <t>Część oświatowa subwencji ogólnej dla jednostek samorządu terytorialnego</t>
  </si>
  <si>
    <t xml:space="preserve">Subwencje ogólne z b.państ </t>
  </si>
  <si>
    <t>Część wyrównawcza subwencji ogólnej dla gmin</t>
  </si>
  <si>
    <t>Razem dział Różne rozliczenia</t>
  </si>
  <si>
    <t>OŚWIATA I WYCHOWANIE</t>
  </si>
  <si>
    <t>Szkoły podstawowe</t>
  </si>
  <si>
    <t>0690</t>
  </si>
  <si>
    <t>Wpływy z różnych opłat</t>
  </si>
  <si>
    <t xml:space="preserve">Przedszkola </t>
  </si>
  <si>
    <t>Gimnazja</t>
  </si>
  <si>
    <t>Razem dział Oświata i wychowanie</t>
  </si>
  <si>
    <t>POMOC SPOŁECZNA</t>
  </si>
  <si>
    <t>Świadczenia rodzinne</t>
  </si>
  <si>
    <t xml:space="preserve">Składki na ubezpiecz.zdrowotne opłacane za osoby pobierające niektóre świadczenia </t>
  </si>
  <si>
    <t xml:space="preserve">Zasiłki i pomoc w naturze oraz składki na ubezpieczenie społeczne </t>
  </si>
  <si>
    <t>Ośrodki pomocy społecznej</t>
  </si>
  <si>
    <t>Razem dział Pomoc społeczna</t>
  </si>
  <si>
    <t>EDUKACYJNA OPIEKA WYCHOWAWCZA</t>
  </si>
  <si>
    <t>Pomoc materialna dla uczniów</t>
  </si>
  <si>
    <t>Dot.cel.otrzym.z budżetu państwa na real.własnych zadań bież.gmin</t>
  </si>
  <si>
    <t>Razem dział Edukacyjna opieka wychowawcza</t>
  </si>
  <si>
    <t>GOSPODARKA KOMUNALNA I OCHRONA ŚRODOWISKA</t>
  </si>
  <si>
    <t>Razem dział Gospodarka komunalna i ochrona środowiska</t>
  </si>
  <si>
    <t>KULTURA I OCHRONA DZIEDZICTWA NARODOWEGO</t>
  </si>
  <si>
    <t>Domy i ośrodki kultury, świetlice i kluby</t>
  </si>
  <si>
    <t>Razem dział Kultura i ochrona dziedzictwa narodowego</t>
  </si>
  <si>
    <t>KULTURA FIZYCZNA I SPORT</t>
  </si>
  <si>
    <t>Zadania w zakresie kultury fizycznej i sportu</t>
  </si>
  <si>
    <t>Razem dział Kultura fizyczna i sport</t>
  </si>
  <si>
    <t>OGÓŁEM</t>
  </si>
  <si>
    <t>Lp</t>
  </si>
  <si>
    <t>Plan</t>
  </si>
  <si>
    <t>Wykonanie</t>
  </si>
  <si>
    <t>%</t>
  </si>
  <si>
    <t>Promocja jednostek samorządu terytorialnego</t>
  </si>
  <si>
    <t>Razem dział Urzędy naczelnych ............</t>
  </si>
  <si>
    <t>Gospodarka odpadami</t>
  </si>
  <si>
    <t>Stosunek</t>
  </si>
  <si>
    <t>kol.7 : 6</t>
  </si>
  <si>
    <t>ROLNICTOW I ŁOWIECTWO</t>
  </si>
  <si>
    <t xml:space="preserve"> 01095</t>
  </si>
  <si>
    <t>Razem dział Rolnictwoi łowiectwo</t>
  </si>
  <si>
    <t>Bezpieczeństwo publiczne i ochrona przeciwpożarowa</t>
  </si>
  <si>
    <t>Pomoc społeczna</t>
  </si>
  <si>
    <t>Składki na ubezpieczenie zdrowotne opłacane za osoby pobierające niektóre świadcz.z pomocy społecznej</t>
  </si>
  <si>
    <t>Infrastruktura wodociągowa i sanitacja wsi</t>
  </si>
  <si>
    <t>Wydatki inwestycyjne jed.budżet.</t>
  </si>
  <si>
    <t>01030</t>
  </si>
  <si>
    <t>Izby Rolnicze</t>
  </si>
  <si>
    <t>Wpł.gmin na rzecz izb roln.w wys. 2%  …</t>
  </si>
  <si>
    <t>Składki na ubezpiecz.społeczne</t>
  </si>
  <si>
    <t>Składki na Fundusz Pracy</t>
  </si>
  <si>
    <t>Wynagrodzenia bezosobowe</t>
  </si>
  <si>
    <t>Zakup pozostałych usług</t>
  </si>
  <si>
    <t>Różne opłaty i składki</t>
  </si>
  <si>
    <t>Wynagrodzenia osobowe prac.</t>
  </si>
  <si>
    <t>Zakup materiałow i wyposażenia</t>
  </si>
  <si>
    <t>Zakup usług remontowych</t>
  </si>
  <si>
    <t>Wydatki inwestycyjne jednostek budżetowych</t>
  </si>
  <si>
    <t>TURYSTYKA</t>
  </si>
  <si>
    <t>Zadania w zakresie upowszechniania turystyki</t>
  </si>
  <si>
    <t>Zakup energii</t>
  </si>
  <si>
    <t>Podróże służbowe krajowe</t>
  </si>
  <si>
    <t>Zakup usług pozostałych</t>
  </si>
  <si>
    <t>Działalność usługowa</t>
  </si>
  <si>
    <t>Plany zagospodarowania przestrzennego</t>
  </si>
  <si>
    <t>Zakup materiałów i wyposażenia</t>
  </si>
  <si>
    <t>Dodatkowe wynagrodz.roczne</t>
  </si>
  <si>
    <t>Odpisy na zakł.fundusz św.soc.</t>
  </si>
  <si>
    <t>Szkolenia pracowników niebędących członkami korpusu służby cywilnej</t>
  </si>
  <si>
    <t>Rady gmin</t>
  </si>
  <si>
    <t>Różne wydatki na rz.osób fizycz.</t>
  </si>
  <si>
    <t>Nagrody i wydatki osobowe …</t>
  </si>
  <si>
    <t>Zakup usług zdrowotnych</t>
  </si>
  <si>
    <t>Wydatki na zakupy inw.jed.budżet</t>
  </si>
  <si>
    <t>Urzędy naczelnych organów władzy państwowej, kontroli i ochrony prawa oraz sądownictwa</t>
  </si>
  <si>
    <t xml:space="preserve">Urzędy naczelnych organów władzy państwowej, kontroli i ochrony prawa </t>
  </si>
  <si>
    <t>Zakup materiałów i wyposażnia</t>
  </si>
  <si>
    <t>Razem dział Urzędy naczel.organów władzy państ.....</t>
  </si>
  <si>
    <t>Razem dział Bezp.publiczne i ochrona przeciwpożar.</t>
  </si>
  <si>
    <t>Obsługa długu publicznego</t>
  </si>
  <si>
    <t>Obsługa papierów wartościowych, kredytów i pożyczek jednostek samorządu terytorialnego</t>
  </si>
  <si>
    <t>Razem dział Obsługa długu publicznego</t>
  </si>
  <si>
    <t>Nagrody i wyd.osob.nie zal.do wyn.</t>
  </si>
  <si>
    <t>Wynagrodz.osob.pracowników</t>
  </si>
  <si>
    <t>Dodatkowe wynagrodz. roczne</t>
  </si>
  <si>
    <t>Składki na ubezpiecz. społeczne</t>
  </si>
  <si>
    <t>Zakup pom. nauk.,dyd. i książek</t>
  </si>
  <si>
    <t>Odpis na zakł.f.świad.socjalnych</t>
  </si>
  <si>
    <t>Oddziały przedszkolne w szkołach podstawowych</t>
  </si>
  <si>
    <t>Zakup żywności</t>
  </si>
  <si>
    <t>Podóże służbowe krajowe</t>
  </si>
  <si>
    <t>Dowożenie uczniów do szkól</t>
  </si>
  <si>
    <t>Dokształcanie i doskonalenie nauczycieli</t>
  </si>
  <si>
    <t>Dodatkowe wynagrodzenie roczne</t>
  </si>
  <si>
    <t>OCHRONA ZDROWIA</t>
  </si>
  <si>
    <t>Zwalczanie narkomanii</t>
  </si>
  <si>
    <t>Przeciwdziałanie alkoholizmowi</t>
  </si>
  <si>
    <t>Różne wydatki na rzecz osób fizycz.</t>
  </si>
  <si>
    <t>Opłaty czynszowe za pomieszczenia biurowe</t>
  </si>
  <si>
    <t>Razem dział Ochrona zdrowia</t>
  </si>
  <si>
    <t xml:space="preserve">Domy pomocy społecznej </t>
  </si>
  <si>
    <t>Zakup usług przez jst od innych jst</t>
  </si>
  <si>
    <t>Świadczenia społeczne</t>
  </si>
  <si>
    <t>Składki na ubezpiecz.zdrowotne</t>
  </si>
  <si>
    <t>Dodatki mieszkaniowe</t>
  </si>
  <si>
    <t>Usługi opiekuńcze i specjalistyczne usługi opiekuńcze</t>
  </si>
  <si>
    <t>Świetlice szkolne</t>
  </si>
  <si>
    <t>Nagrody i wydatki osobowe nie zal.</t>
  </si>
  <si>
    <t>Stypendia dla uczniów</t>
  </si>
  <si>
    <t>Dotacja celowa na pomoc finansową udzielaną między jst na dofin.własnych zadań bieżących</t>
  </si>
  <si>
    <t>Oczyszczanie miast i wsi</t>
  </si>
  <si>
    <t>Utrzymanie zieleni w miastach i gminach</t>
  </si>
  <si>
    <t>Oświetlenie ulic, placów i dróg</t>
  </si>
  <si>
    <t>Zakup energii elektrycznej</t>
  </si>
  <si>
    <t>Wydatki inwestycyjne j.budżetow</t>
  </si>
  <si>
    <t>Razem dz. Gospodarka komunalna i ochr.środowiska</t>
  </si>
  <si>
    <t>Biblioteki</t>
  </si>
  <si>
    <t>Dotacja podmiotowa z budżetu dla samorządowej instytucji kultury</t>
  </si>
  <si>
    <t>Ochrona i konserwacja zabytków</t>
  </si>
  <si>
    <t>Razem dz. Kultura i ochr.dziedzictwa narodowego</t>
  </si>
  <si>
    <t>Razem dz.Urzędy naczel.organów władzy państ.....</t>
  </si>
  <si>
    <t>ZLECONYCH GMINIE</t>
  </si>
  <si>
    <t>Rolnictwo i łowiectwo</t>
  </si>
  <si>
    <t>Administracja publiczna</t>
  </si>
  <si>
    <t>Odpisy na ZFSS</t>
  </si>
  <si>
    <t>Składki na ubezp. zdrowotne opłacane za ozoby pobierające niektóre świadczenia z pomocy społecznej</t>
  </si>
  <si>
    <t>Dochody z najmu i dzierżawy składników majątkowych Skarbu Państwa, jst …</t>
  </si>
  <si>
    <t>Zasiłki stałe</t>
  </si>
  <si>
    <t>Ochrona zabytków i opieka nad zabytkami</t>
  </si>
  <si>
    <t>Zarządzanie kryzysowe</t>
  </si>
  <si>
    <t>Wpłaty z tyt. odpłatnego nabycia nieruchom.</t>
  </si>
  <si>
    <t>Otrzymane spadki, zapisy i darowizny  …</t>
  </si>
  <si>
    <t>Otrzymane spadki, zapisy i darowizny …</t>
  </si>
  <si>
    <t>Dotacje celowe w ramach programów finansowanych z udziałem środków europejskich</t>
  </si>
  <si>
    <t>Wydatki na zakupy inwestycyjne jednostek budżetowych</t>
  </si>
  <si>
    <t>630</t>
  </si>
  <si>
    <t>63095</t>
  </si>
  <si>
    <t>OBRONA NARODOWA</t>
  </si>
  <si>
    <t>Razem dział Obrona narodowa</t>
  </si>
  <si>
    <t>Pozostałe wydatki obronne</t>
  </si>
  <si>
    <t xml:space="preserve">Szkolenia pracowników niebędących członkami korpusu służby cywilnej </t>
  </si>
  <si>
    <t>Obrona narodowa</t>
  </si>
  <si>
    <t>Dotacja celowa z budżetu na finansowanie lub dofinansowanie zadań zleconych do realizacji stowarzyszeniom</t>
  </si>
  <si>
    <t>400</t>
  </si>
  <si>
    <t>40002</t>
  </si>
  <si>
    <t>Dostarczanie wody</t>
  </si>
  <si>
    <t xml:space="preserve">Wytwarzanie i zaopatrywanie w energię elektryczną, gaz i  wodę  </t>
  </si>
  <si>
    <t>Razem dział Wytwarzanie i zaopatrywanie w energię, gaz i wodę</t>
  </si>
  <si>
    <t>Zadania w zakresie przeciwdziałania przemocy w rodzinie</t>
  </si>
  <si>
    <t>Wynagrodzenia agencyjno-prowizyjne</t>
  </si>
  <si>
    <t>Różne rozliczenia</t>
  </si>
  <si>
    <t>Rezerwy ogólne i celowe</t>
  </si>
  <si>
    <t>Rezerwy</t>
  </si>
  <si>
    <t>Rodziny zastępcze</t>
  </si>
  <si>
    <t>Pozostała działalnosć</t>
  </si>
  <si>
    <t>2708</t>
  </si>
  <si>
    <t>6298</t>
  </si>
  <si>
    <t>Środki na dofinansowanie własnych inwestycji gmin  pozyskane z innych źródeł</t>
  </si>
  <si>
    <t>Środki na dofinansowanie własnych zadań bieżących gmin  pozyskane z innych źródeł</t>
  </si>
  <si>
    <t>Część równoważąca subwencji ogólnej dla gmin</t>
  </si>
  <si>
    <t>Wspieranie rodziny</t>
  </si>
  <si>
    <t>Środki na dofinansowanie własnych zadań inwestycji gmin pozyskane z innych źródeł</t>
  </si>
  <si>
    <t>Wydatki osobowe niezalicz.do wynagrodzeń</t>
  </si>
  <si>
    <t xml:space="preserve"> II.REALIZACJA DOCHODÓW Z ZAKRESU ADMINISTRACJI RZĄDOWEJ ORAZ INNYCH ZADAŃ ZLECONYCH GMINIE</t>
  </si>
  <si>
    <t xml:space="preserve">IV REALIZACJA WYDATKÓW Z ZAKRESU ADMINISTRACJI RZĄDOWEJ ORAZ INNYCH ZADAŃ </t>
  </si>
  <si>
    <t>WYTWARZANIE I ZAOPATRYWANIE W ENERGIĘ, GAZ I WODĘ</t>
  </si>
  <si>
    <t>Dostarcznie wody</t>
  </si>
  <si>
    <t>6330</t>
  </si>
  <si>
    <t>Dot.cel.otrzym.z budżetu państwa na realiz.inwestycji i zakupów inwestycyjnych własnych gmin</t>
  </si>
  <si>
    <t>Różnice kursowe</t>
  </si>
  <si>
    <t>Dowożenie uczniów do szkół</t>
  </si>
  <si>
    <t>0400</t>
  </si>
  <si>
    <t>Razem dział Wytwarzanie i zaopatrywanie w energię , gaz i wodę</t>
  </si>
  <si>
    <t>Usuwanie skutków klęsk żywiołwych</t>
  </si>
  <si>
    <t xml:space="preserve">Opłaty za administrowanie i czynsze za budynki lokale i pomieszczenia garazowe </t>
  </si>
  <si>
    <t>Rezerwy na inwestycje i zakupy inwestycyjne</t>
  </si>
  <si>
    <t>Wydatki na zkupy inwestycyjne jed.budżet.</t>
  </si>
  <si>
    <t>Podróż służbowe krajowe</t>
  </si>
  <si>
    <t>Wpływy i wydatki związane z gromadzeniem środków z opłat produktowych</t>
  </si>
  <si>
    <t>Wpływy z opłaty produktowej</t>
  </si>
  <si>
    <t>Rózne wydatki na rzecz osób fizycznch</t>
  </si>
  <si>
    <t>Wybory Prezydenta RP</t>
  </si>
  <si>
    <t>2310</t>
  </si>
  <si>
    <t xml:space="preserve">Dotacje celowe przekazane gminie na  zadania bieżące realizowane na podst. porozumień jst </t>
  </si>
  <si>
    <t>Środki otrzymane od pozost. jednostek zalicz.do sektora finansów publ.na realiz.zadań bieżących</t>
  </si>
  <si>
    <t>KULTURA FIZYCZNA</t>
  </si>
  <si>
    <t>Razem dział Kultura fizyczna</t>
  </si>
  <si>
    <t>Komendy wojewódzkie policji</t>
  </si>
  <si>
    <t>Wypłaty z tyt.gwarancji i poręczeń</t>
  </si>
  <si>
    <t>Rozliczenia z tyt.poręczeń i gwarancji</t>
  </si>
  <si>
    <t xml:space="preserve">Dotacje celowe przekazane gminie na zad. bieżące realiz.na podst.porozumień między jst </t>
  </si>
  <si>
    <t>Przedszkola specjalne</t>
  </si>
  <si>
    <t>Usuwanie skutków klęsk żywiolowych</t>
  </si>
  <si>
    <t>Wybory Prezydenta RP.</t>
  </si>
  <si>
    <t>0550</t>
  </si>
  <si>
    <t>0660</t>
  </si>
  <si>
    <t>0670</t>
  </si>
  <si>
    <t>Wpływ z opłat za korzystanie z wychowania przedszkolnego</t>
  </si>
  <si>
    <t>Wpływy z opłat za korzystanie z wyżywienia w jednostkach realizujących zadania z zakresu wychowania przedszkolnego</t>
  </si>
  <si>
    <t>Wpływy z najmu i dzierżawy składników majątkowych Skarbu Państwa, jednostek samorządu terytorialnego</t>
  </si>
  <si>
    <t>Wpływy z opłat z tytułu użytkowania wieczystego nieruchomości</t>
  </si>
  <si>
    <t>Wpływy z otrzymanych spadków, zapisów i darowizn w postaci pieniężnej</t>
  </si>
  <si>
    <t>Wybory do Sejmu i Senatu</t>
  </si>
  <si>
    <t>Wybory do rad gmnin</t>
  </si>
  <si>
    <t>Referenda ogólnokrajowe i konstytucyjne</t>
  </si>
  <si>
    <t>2030</t>
  </si>
  <si>
    <t xml:space="preserve">Dotacje celowe otrzymane z budżetu przez użytkowników zabytków niebędących jednostkami budżetowymi na finansowanie i dofinansowanie prac remontowych i konserwatorskich </t>
  </si>
  <si>
    <t>Obiekty sportowe</t>
  </si>
  <si>
    <t xml:space="preserve">Dotacje celowe otrzymane z budżetu państwa na realizację zadań bieżących gmin z zakresu edukacyjnej opieki wychowawczej finansowanych z budżetu państwa </t>
  </si>
  <si>
    <t>Środki na dofinansowanie własnych zadań bieżących gmin, pozyskanych z innych źródeł.</t>
  </si>
  <si>
    <t>01008</t>
  </si>
  <si>
    <t>Melioracje wodne</t>
  </si>
  <si>
    <t>Wynagrodzenie bezosobowe</t>
  </si>
  <si>
    <t>Podróże służbowe zagraniczne</t>
  </si>
  <si>
    <t>Wybory do rad gmin</t>
  </si>
  <si>
    <t>Rozliczenia z bankiem związane z obsługą długu publicznego</t>
  </si>
  <si>
    <t>Koszty emisji samorzadowych papierów wartościowych oraz inne opłaty i prowizje</t>
  </si>
  <si>
    <t>Inne formy pomocy dla uczniów</t>
  </si>
  <si>
    <t>Wydatki na zkup i objęcie akcji, wniesienie wkł.do spółek prawa handlowego oraz na uzupełnienie fund.ststutowych banków państwowych i innych inst.finansowych</t>
  </si>
  <si>
    <t>Oświata i wychowanie</t>
  </si>
  <si>
    <t>Razem dział Oświata</t>
  </si>
  <si>
    <t>Zakup pomocy naukowych, dyd.i książek</t>
  </si>
  <si>
    <t>Razem rozdział oświata</t>
  </si>
  <si>
    <t>Wpływy i wydatki związane z gromadzeniem środków z opłat i kar za korzystanie ze środowiska</t>
  </si>
  <si>
    <t>Otrzymane spadki,zapisy i darowizny w postaci pieniężnej</t>
  </si>
  <si>
    <t>wpływy z różnych dochodów</t>
  </si>
  <si>
    <t>852 Pomoc Społeczna</t>
  </si>
  <si>
    <t>Świadczenia wychowawcze</t>
  </si>
  <si>
    <t xml:space="preserve">Dotacje celowe otrzymane z budżetu państwa na zadania bieżące z zakresu administracji rządowej </t>
  </si>
  <si>
    <t>Wplyw z różnych dochodów</t>
  </si>
  <si>
    <t>Dochody jednostek samorządu teryt.związane z realiz. Zadań z zakresu administr.rzadowej oraz innych zadań zleconych ustawami</t>
  </si>
  <si>
    <t>0870</t>
  </si>
  <si>
    <t>Wpływ ze sprzedaży składników majątkowych</t>
  </si>
  <si>
    <t>Dotacja celowa otrzymana z tytułu pomocy finansowej udzielonej między jednostkami samorządu terytorialnego  na dofin.własnych zad.bieżących</t>
  </si>
  <si>
    <t>Środki  na dofinansowanie własnych zadań bieżących gmin pozyskane z innych źródel</t>
  </si>
  <si>
    <t>Kary i odszkodowania wypłacona na rzecz osób fizycznych</t>
  </si>
  <si>
    <t>Dotacje celowe z budżetu</t>
  </si>
  <si>
    <t>Wydatki osobowe niezaliczone do wynagrodzeń</t>
  </si>
  <si>
    <t>Zakup uslug pozostałych</t>
  </si>
  <si>
    <t>Wpłaty od jednostek na państwowy fundusz celowy</t>
  </si>
  <si>
    <t>Wyplaty z tyt.krajowych poręczeń i gwarancji</t>
  </si>
  <si>
    <t>Schroniska dla zwierząt</t>
  </si>
  <si>
    <t>Razem dział Urzędy naczelnych organów władzy państwowej….</t>
  </si>
  <si>
    <t>Razem dzaił Urzędy naczelnych organów władzy państwowej…</t>
  </si>
  <si>
    <t>Odsetki od samorządowych papierów wartościowych lub zaciągniętych przez jst kredytów i pożyczek</t>
  </si>
  <si>
    <t>Dotacje celowe przekazane do samamorządu woj. na zadania bieżące realizowane na podstawie porozumień między jst.</t>
  </si>
  <si>
    <t xml:space="preserve">Odpisy na zakładowy fundusz św.socjalnych </t>
  </si>
  <si>
    <t>Różne wydatki na rzecz osób fizyczycznych</t>
  </si>
  <si>
    <t>Zakup pomocy nauk.,dydaktycznych i książek</t>
  </si>
  <si>
    <t>Opłaty z tytułu zakupu usług telekomunikacyjnych telefonii komórkowej</t>
  </si>
  <si>
    <t xml:space="preserve">Dotacje celowe przekazane gminie na zadania bieżące realiz.na podst.porozumień między jst </t>
  </si>
  <si>
    <t>Dotacje celowe z budż.na finsnan. zadań zleconych do realizacji na zadania bieżące</t>
  </si>
  <si>
    <t xml:space="preserve">Opłaty z tytułu zakupu usług telekomunikacyjnych telefonii komórkowej </t>
  </si>
  <si>
    <t>Dotacje celowe z budż.na finsnan. zadań zleconych do realizacji stowarzyszeniom</t>
  </si>
  <si>
    <t>Wynagrodzenia osobowe pracowników</t>
  </si>
  <si>
    <t>Składki na ubezpieczenie społeczne</t>
  </si>
  <si>
    <t>Dodatkowe wynagrodzenia roczne</t>
  </si>
  <si>
    <t>Dotacje celowe z budżetu na finans. lub dofinans. prac remontowych i konserwatorskich obiektów zabytkowych</t>
  </si>
  <si>
    <t>Odpis na zakładowy fundusz św.socjalnych</t>
  </si>
  <si>
    <t>Realizacja zadań wymagających stosowania specjalnej organizacji nauki i metod pracy dla dzieci i młodzieży w szkołach podstawowych i gimnazjach</t>
  </si>
  <si>
    <t>Składki na ubezp. zdrowotne opłacane za osoby pobierające niektóre świadczenia z pomocy społecznej</t>
  </si>
  <si>
    <t>2460</t>
  </si>
  <si>
    <t>6280</t>
  </si>
  <si>
    <t>Wpływy ze sprzedaży składników majątkowych</t>
  </si>
  <si>
    <t xml:space="preserve">Środki otrzymane od pozost. jednostek zalicz.do sektora finansów publ.na realiz.zadań bieżących </t>
  </si>
  <si>
    <t>Środki otrzymane od pozost. jednostek zalicz.do sektora finansów publ.na finansowanie lub dofinansowanie kosztów realizacji inwestycji i zakupów inwestycyjnych</t>
  </si>
  <si>
    <t>Zakup pomocy naukowych, dydaktycznych i książek</t>
  </si>
  <si>
    <t>I.REALIZACJA DOCHODÓW GMINY ZA I PÓŁROCZE 2017r. W PODZIALE NA DZIAŁY,ROZDZIAŁY I PARAGRAFY</t>
  </si>
  <si>
    <t>Wpływy z najmu i dzierżawy skład. maj. jst  oraz innych umów o podobnym charakterze</t>
  </si>
  <si>
    <t>2057</t>
  </si>
  <si>
    <t>6257</t>
  </si>
  <si>
    <t>Dotacje celowe w ramach prog. finans. z udziałem środków europejskich oraz środków, o których mowa w art. 5 ust. 3 pkt 5 lit. a i b ustawy, lub płatności w ramach budżetu środków europejskich, realizowanych przez jednostki samorządu terytorialnego.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</si>
  <si>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
Paragraf ten dotyczy dotacji i płatności otrzymywanych przez jednostki samorządu terytorialnego występujące w charakterze beneficjenta tylko w zakresie programów realizowanych w ramach Perspektywy Finansowej 2014-2020.</t>
  </si>
  <si>
    <t>Dot.cel. otrzym. z budżetu państwa na zadania bież. realiz. przez gminę na podstawie porozumień z org. adm. rządowej</t>
  </si>
  <si>
    <t>0950</t>
  </si>
  <si>
    <t>Wpływy z podatku od czynności cywilnoprawnych</t>
  </si>
  <si>
    <t>-</t>
  </si>
  <si>
    <t xml:space="preserve"> Dotacje celowe w ramach programów finansowanych z udziałem środków europejskich oraz środków, o których mowa w art. 5 ust. 3 pkt 5 lit. a i b ustawy, lub płatności w ramach budżetu środków europejskich, realizowanych przez jednostki samorządu terytorialnego
Paragraf ten dotyczy dotacji i płatności otrzymywanych przez jednostki samorządu terytorialnego występujące w charakterze beneficjenta tylko w zakresie programów realizowanych w ramach Perspektywy Finansowej 2014-2020.</t>
  </si>
  <si>
    <t>0640</t>
  </si>
  <si>
    <t>Wpływy z tytułu kosztów egzekucyjnych, opłaty komorniczej i kosztów upomnień</t>
  </si>
  <si>
    <t>Wpływy z tytułu kar i odszkodowań wynikających z umów</t>
  </si>
  <si>
    <t>Środki otrzymane od pozostałych jednostek zaliczanych do sektora finansów publicznych na finansowanie lub dofinansowanie kosztów realizacji inwestycji i zakupów inwestycyjnych jednostek zaliczanych do sektora finansów publicznych</t>
  </si>
  <si>
    <t>0940</t>
  </si>
  <si>
    <t>Wpływy z rozliczeń/zwrotów z lat ubiegłych</t>
  </si>
  <si>
    <t>Dotacje celowe w ramach programów finansowanych z udziałem środków europejskich oraz środków, o których mowa w art. 5 ust. 3 pkt 5 lit. a i b ustawy, lub płatności w ramach budżetu środków europejskich, realizowanych przez jednostki samorządu terytorialnego
Paragraf ten dotyczy dotacji i płatności otrzymywanych przez jednostki samorządu terytorialnego występujące w charakterze beneficjenta tylko w zakresie programów realizowanych w ramach Perspektywy Finansowej 2014-2020.</t>
  </si>
  <si>
    <t>Pomoc w zakresie dożywiania</t>
  </si>
  <si>
    <t>RODZINA</t>
  </si>
  <si>
    <t>2060</t>
  </si>
  <si>
    <t>Świadczenia rodzinne, świadczenie z fund. alim. oraz składki na ubez. emerytalne i rentowe z ubez. społ.</t>
  </si>
  <si>
    <t>Świadczenie wychowawcze</t>
  </si>
  <si>
    <t>Dot. cel. otrzymane z budżetu państwa na zad. bież. z zakresu adm. rząd. zlec. gminom zwią. z realizacją świadczenia wychowawczego stanowiącego pomoc państwa w wychowywaniu dzieci</t>
  </si>
  <si>
    <t>Dochody j.s.t.związane z realizację zadań z zakresu adm. Rządowej</t>
  </si>
  <si>
    <t>Razem dział Rodzina</t>
  </si>
  <si>
    <t>6300</t>
  </si>
  <si>
    <t>Dot.cel. Otrzym. z tytułu pom. finans. udz. między jst na dofi.własn. zad.inwest. i zakupów inwest.</t>
  </si>
  <si>
    <t>Zadania w zakresie kultury fizycznej</t>
  </si>
  <si>
    <t xml:space="preserve">Rodzina </t>
  </si>
  <si>
    <t>Rodzina</t>
  </si>
  <si>
    <t>Świadczenia rodzinne, świadczenie z fund. alim. oraz składki na ubez. emerytalne i rentowe z ubez. społeczn.</t>
  </si>
  <si>
    <t>Komendy wojewódzkie Państwowej Straży Pożarnej</t>
  </si>
  <si>
    <t xml:space="preserve"> Realizacja zadań wymagających stosowania specjalnej organizacji nauki i metod pracy dla dzieci w przedszkolach, oddziałach przedszkolnych w szkołach podstawowych i innych formach wychowania przedszkolnego</t>
  </si>
  <si>
    <t>Pomoc w zakresie dożywiania</t>
  </si>
  <si>
    <t>Pomoc materialna dla uczniów o charakterze motywacyjnym</t>
  </si>
  <si>
    <t>Świadczenia rodzinne, świadczenie z funduszu alimentacyjnego oraz składki na ubezpieczenia emerytalne i rentowe z ubezpieczenia społecznego</t>
  </si>
  <si>
    <t>Wydatki na zakupy inwestycyjne jednostek budżetowych</t>
  </si>
  <si>
    <t>Nagrody o charakterze szczególnym niezaliczone do wynagrodzeń</t>
  </si>
  <si>
    <t>Dot.cel. przekazane dla powiatu na zadania bieżące realizowane na podstawie porozumień (umów) między jst</t>
  </si>
  <si>
    <t>Koszty postępowania sądowego i prokuratorskiego</t>
  </si>
  <si>
    <t>Wpłaty gmin i powiatów na rzecz innych jst oraz związków gmin, związków powiatowo-gminnych, związków powiatów, związków metropolitalnych na dofinansowanie zad. Bież.</t>
  </si>
  <si>
    <t>Pozostałe odsetki</t>
  </si>
  <si>
    <t>Różne opłaty i składki</t>
  </si>
  <si>
    <t>III. REALIZACJA WYDATKÓW GMINY ZA I PÓŁROCZE 2017r. W PODZIALE NA DZIAŁY, ROZDZIAŁY I PARAGRAFY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</si>
</sst>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#,##0;\-#,##0"/>
    <numFmt numFmtId="166" formatCode="_-* #,##0.00\ _z_ł_-;\-* #,##0.00\ _z_ł_-;_-* &quot;- &quot;_z_ł_-;_-@_-"/>
    <numFmt numFmtId="167" formatCode="_-* #,##0.00\ _z_ł_-;\-* #,##0.00\ _z_ł_-;_-* \-??\ _z_ł_-;_-@_-"/>
    <numFmt numFmtId="168" formatCode="#,##0;[Red]\-#,##0"/>
    <numFmt numFmtId="169" formatCode="_-* #,##0.0\ _z_ł_-;\-* #,##0.0\ _z_ł_-;_-* &quot;- &quot;_z_ł_-;_-@_-"/>
    <numFmt numFmtId="170" formatCode="_-* #,##0.000\ _z_ł_-;\-* #,##0.000\ _z_ł_-;_-* &quot;- &quot;_z_ł_-;_-@_-"/>
    <numFmt numFmtId="171" formatCode="_-* #,##0.0000\ _z_ł_-;\-* #,##0.0000\ _z_ł_-;_-* &quot;- &quot;_z_ł_-;_-@_-"/>
    <numFmt numFmtId="172" formatCode="#,##0.00_ ;\-#,##0.00\ "/>
    <numFmt numFmtId="173" formatCode="[$-415]d\ mmmm\ 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"/>
    <numFmt numFmtId="179" formatCode="[$-415]dddd\,\ d\ mmmm\ yyyy"/>
  </numFmts>
  <fonts count="8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0"/>
      <color indexed="8"/>
      <name val="Czcionka tekstu podstawowego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7"/>
      <name val="Arial CE"/>
      <family val="2"/>
    </font>
    <font>
      <sz val="8"/>
      <name val="Czcionka tekstu podstawowego"/>
      <family val="2"/>
    </font>
    <font>
      <sz val="11"/>
      <name val="Czcionka tekstu podstawowego"/>
      <family val="2"/>
    </font>
    <font>
      <sz val="10"/>
      <name val="Czcionka tekstu podstawowego"/>
      <family val="2"/>
    </font>
    <font>
      <sz val="7"/>
      <color indexed="8"/>
      <name val="Arial"/>
      <family val="2"/>
    </font>
    <font>
      <sz val="8.25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Czcionka tekstu podstawowego"/>
      <family val="2"/>
    </font>
    <font>
      <sz val="10"/>
      <name val="Czcionka tekstowa"/>
      <family val="0"/>
    </font>
    <font>
      <b/>
      <i/>
      <sz val="11"/>
      <color indexed="8"/>
      <name val="Czcionka tekstu podstawowego"/>
      <family val="2"/>
    </font>
    <font>
      <i/>
      <sz val="7"/>
      <color indexed="8"/>
      <name val="Czcionka tekstu podstawowego"/>
      <family val="2"/>
    </font>
    <font>
      <sz val="11"/>
      <color indexed="8"/>
      <name val="Arial"/>
      <family val="2"/>
    </font>
    <font>
      <i/>
      <sz val="11"/>
      <color indexed="8"/>
      <name val="Czcionka tekstu podstawowego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Czcionka tekstu podstawowego"/>
      <family val="0"/>
    </font>
    <font>
      <b/>
      <sz val="11"/>
      <color indexed="8"/>
      <name val="Arial"/>
      <family val="2"/>
    </font>
    <font>
      <b/>
      <sz val="11"/>
      <name val="Czcionka tekstu podstawowego"/>
      <family val="2"/>
    </font>
    <font>
      <b/>
      <i/>
      <sz val="10"/>
      <name val="Czcionka tekstu podstawowego"/>
      <family val="0"/>
    </font>
    <font>
      <sz val="11"/>
      <name val="Arial"/>
      <family val="2"/>
    </font>
    <font>
      <b/>
      <i/>
      <sz val="11"/>
      <color indexed="8"/>
      <name val="Arial"/>
      <family val="2"/>
    </font>
    <font>
      <sz val="8"/>
      <color indexed="8"/>
      <name val="Arial CE"/>
      <family val="0"/>
    </font>
    <font>
      <u val="single"/>
      <sz val="13.2"/>
      <color indexed="12"/>
      <name val="Czcionka tekstu podstawowego"/>
      <family val="2"/>
    </font>
    <font>
      <u val="single"/>
      <sz val="13.2"/>
      <color indexed="20"/>
      <name val="Czcionka tekstu podstawowego"/>
      <family val="2"/>
    </font>
    <font>
      <b/>
      <i/>
      <sz val="10"/>
      <color indexed="8"/>
      <name val="Czcionka tekstu podstawowego"/>
      <family val="2"/>
    </font>
    <font>
      <sz val="11"/>
      <color indexed="10"/>
      <name val="Arial"/>
      <family val="2"/>
    </font>
    <font>
      <b/>
      <i/>
      <sz val="10"/>
      <color indexed="10"/>
      <name val="Arial"/>
      <family val="2"/>
    </font>
    <font>
      <u val="single"/>
      <sz val="13.2"/>
      <color theme="10"/>
      <name val="Czcionka tekstu podstawowego"/>
      <family val="2"/>
    </font>
    <font>
      <u val="single"/>
      <sz val="13.2"/>
      <color theme="11"/>
      <name val="Czcionka tekstu podstawowego"/>
      <family val="2"/>
    </font>
    <font>
      <sz val="11"/>
      <color rgb="FFFF0000"/>
      <name val="Czcionka tekstu podstawowego"/>
      <family val="2"/>
    </font>
    <font>
      <b/>
      <i/>
      <sz val="10"/>
      <color theme="1"/>
      <name val="Czcionka tekstu podstawowego"/>
      <family val="2"/>
    </font>
    <font>
      <b/>
      <i/>
      <sz val="10"/>
      <color theme="1"/>
      <name val="Arial"/>
      <family val="2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sz val="11"/>
      <color theme="1"/>
      <name val="Czcionka tekstu podstawowego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Czcionka tekstu podstawowego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8"/>
      <color theme="1"/>
      <name val="Arial"/>
      <family val="2"/>
    </font>
    <font>
      <sz val="7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sz val="11"/>
      <color rgb="FFFF0000"/>
      <name val="Arial"/>
      <family val="2"/>
    </font>
    <font>
      <b/>
      <i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20" borderId="1" applyNumberFormat="0" applyAlignment="0" applyProtection="0"/>
    <xf numFmtId="0" fontId="65" fillId="0" borderId="0" applyNumberFormat="0" applyFill="0" applyBorder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125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0" fillId="0" borderId="13" xfId="0" applyBorder="1" applyAlignment="1">
      <alignment/>
    </xf>
    <xf numFmtId="0" fontId="20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20" fillId="0" borderId="12" xfId="0" applyFont="1" applyBorder="1" applyAlignment="1">
      <alignment/>
    </xf>
    <xf numFmtId="0" fontId="1" fillId="0" borderId="16" xfId="59" applyFont="1" applyBorder="1" applyAlignment="1">
      <alignment horizontal="center"/>
      <protection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 applyProtection="1">
      <alignment horizontal="center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 wrapText="1"/>
    </xf>
    <xf numFmtId="0" fontId="22" fillId="0" borderId="18" xfId="0" applyFont="1" applyBorder="1" applyAlignment="1">
      <alignment horizontal="center"/>
    </xf>
    <xf numFmtId="0" fontId="22" fillId="0" borderId="12" xfId="0" applyFont="1" applyBorder="1" applyAlignment="1">
      <alignment wrapText="1"/>
    </xf>
    <xf numFmtId="0" fontId="22" fillId="0" borderId="15" xfId="0" applyFont="1" applyBorder="1" applyAlignment="1">
      <alignment/>
    </xf>
    <xf numFmtId="0" fontId="22" fillId="0" borderId="19" xfId="0" applyFont="1" applyBorder="1" applyAlignment="1">
      <alignment wrapText="1"/>
    </xf>
    <xf numFmtId="0" fontId="22" fillId="0" borderId="10" xfId="0" applyFont="1" applyBorder="1" applyAlignment="1">
      <alignment horizontal="center"/>
    </xf>
    <xf numFmtId="164" fontId="1" fillId="24" borderId="12" xfId="0" applyNumberFormat="1" applyFont="1" applyFill="1" applyBorder="1" applyAlignment="1">
      <alignment/>
    </xf>
    <xf numFmtId="0" fontId="22" fillId="0" borderId="18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6" xfId="0" applyFont="1" applyBorder="1" applyAlignment="1">
      <alignment wrapText="1"/>
    </xf>
    <xf numFmtId="0" fontId="22" fillId="0" borderId="14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20" xfId="0" applyFont="1" applyBorder="1" applyAlignment="1">
      <alignment wrapText="1"/>
    </xf>
    <xf numFmtId="0" fontId="22" fillId="0" borderId="21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24" borderId="12" xfId="0" applyFont="1" applyFill="1" applyBorder="1" applyAlignment="1">
      <alignment/>
    </xf>
    <xf numFmtId="0" fontId="22" fillId="0" borderId="16" xfId="0" applyFont="1" applyBorder="1" applyAlignment="1">
      <alignment horizontal="center"/>
    </xf>
    <xf numFmtId="0" fontId="24" fillId="0" borderId="20" xfId="0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4" xfId="0" applyFont="1" applyBorder="1" applyAlignment="1">
      <alignment/>
    </xf>
    <xf numFmtId="0" fontId="22" fillId="0" borderId="13" xfId="0" applyFont="1" applyBorder="1" applyAlignment="1">
      <alignment wrapText="1"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4" fillId="0" borderId="17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left" wrapText="1"/>
    </xf>
    <xf numFmtId="0" fontId="1" fillId="0" borderId="19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49" fontId="24" fillId="0" borderId="21" xfId="0" applyNumberFormat="1" applyFont="1" applyBorder="1" applyAlignment="1">
      <alignment horizontal="right"/>
    </xf>
    <xf numFmtId="164" fontId="1" fillId="24" borderId="19" xfId="0" applyNumberFormat="1" applyFont="1" applyFill="1" applyBorder="1" applyAlignment="1">
      <alignment/>
    </xf>
    <xf numFmtId="49" fontId="22" fillId="0" borderId="18" xfId="0" applyNumberFormat="1" applyFont="1" applyBorder="1" applyAlignment="1">
      <alignment horizontal="center"/>
    </xf>
    <xf numFmtId="0" fontId="24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24" borderId="19" xfId="0" applyFont="1" applyFill="1" applyBorder="1" applyAlignment="1">
      <alignment/>
    </xf>
    <xf numFmtId="164" fontId="0" fillId="0" borderId="13" xfId="0" applyNumberFormat="1" applyBorder="1" applyAlignment="1">
      <alignment/>
    </xf>
    <xf numFmtId="0" fontId="1" fillId="0" borderId="10" xfId="0" applyFont="1" applyBorder="1" applyAlignment="1">
      <alignment horizontal="left"/>
    </xf>
    <xf numFmtId="0" fontId="31" fillId="0" borderId="10" xfId="0" applyFont="1" applyBorder="1" applyAlignment="1">
      <alignment/>
    </xf>
    <xf numFmtId="49" fontId="32" fillId="0" borderId="10" xfId="0" applyNumberFormat="1" applyFont="1" applyBorder="1" applyAlignment="1">
      <alignment horizontal="center"/>
    </xf>
    <xf numFmtId="0" fontId="32" fillId="0" borderId="11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12" xfId="0" applyFont="1" applyBorder="1" applyAlignment="1">
      <alignment wrapText="1"/>
    </xf>
    <xf numFmtId="0" fontId="31" fillId="0" borderId="14" xfId="0" applyFont="1" applyBorder="1" applyAlignment="1">
      <alignment/>
    </xf>
    <xf numFmtId="49" fontId="31" fillId="0" borderId="0" xfId="0" applyNumberFormat="1" applyFont="1" applyBorder="1" applyAlignment="1">
      <alignment horizontal="center"/>
    </xf>
    <xf numFmtId="0" fontId="31" fillId="0" borderId="11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wrapText="1"/>
    </xf>
    <xf numFmtId="166" fontId="20" fillId="0" borderId="16" xfId="0" applyNumberFormat="1" applyFont="1" applyBorder="1" applyAlignment="1">
      <alignment/>
    </xf>
    <xf numFmtId="0" fontId="31" fillId="0" borderId="18" xfId="0" applyFont="1" applyBorder="1" applyAlignment="1">
      <alignment/>
    </xf>
    <xf numFmtId="166" fontId="27" fillId="0" borderId="16" xfId="0" applyNumberFormat="1" applyFont="1" applyBorder="1" applyAlignment="1">
      <alignment/>
    </xf>
    <xf numFmtId="49" fontId="31" fillId="0" borderId="22" xfId="0" applyNumberFormat="1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167" fontId="20" fillId="0" borderId="10" xfId="0" applyNumberFormat="1" applyFont="1" applyBorder="1" applyAlignment="1">
      <alignment/>
    </xf>
    <xf numFmtId="0" fontId="33" fillId="0" borderId="16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2" fillId="0" borderId="14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21" xfId="0" applyFont="1" applyBorder="1" applyAlignment="1">
      <alignment wrapText="1"/>
    </xf>
    <xf numFmtId="166" fontId="20" fillId="0" borderId="10" xfId="0" applyNumberFormat="1" applyFont="1" applyBorder="1" applyAlignment="1">
      <alignment/>
    </xf>
    <xf numFmtId="167" fontId="26" fillId="0" borderId="16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31" fillId="0" borderId="19" xfId="0" applyFont="1" applyBorder="1" applyAlignment="1">
      <alignment/>
    </xf>
    <xf numFmtId="0" fontId="31" fillId="0" borderId="22" xfId="0" applyFont="1" applyBorder="1" applyAlignment="1">
      <alignment wrapText="1"/>
    </xf>
    <xf numFmtId="166" fontId="26" fillId="0" borderId="16" xfId="0" applyNumberFormat="1" applyFont="1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12" xfId="0" applyFont="1" applyBorder="1" applyAlignment="1">
      <alignment/>
    </xf>
    <xf numFmtId="167" fontId="20" fillId="0" borderId="16" xfId="0" applyNumberFormat="1" applyFont="1" applyBorder="1" applyAlignment="1">
      <alignment/>
    </xf>
    <xf numFmtId="0" fontId="31" fillId="0" borderId="11" xfId="0" applyFont="1" applyBorder="1" applyAlignment="1">
      <alignment wrapText="1"/>
    </xf>
    <xf numFmtId="167" fontId="20" fillId="0" borderId="16" xfId="0" applyNumberFormat="1" applyFont="1" applyBorder="1" applyAlignment="1">
      <alignment/>
    </xf>
    <xf numFmtId="166" fontId="20" fillId="0" borderId="10" xfId="0" applyNumberFormat="1" applyFont="1" applyBorder="1" applyAlignment="1">
      <alignment/>
    </xf>
    <xf numFmtId="166" fontId="20" fillId="0" borderId="16" xfId="0" applyNumberFormat="1" applyFont="1" applyBorder="1" applyAlignment="1">
      <alignment/>
    </xf>
    <xf numFmtId="0" fontId="31" fillId="0" borderId="23" xfId="0" applyFont="1" applyBorder="1" applyAlignment="1">
      <alignment/>
    </xf>
    <xf numFmtId="0" fontId="31" fillId="0" borderId="20" xfId="0" applyFont="1" applyBorder="1" applyAlignment="1">
      <alignment wrapText="1"/>
    </xf>
    <xf numFmtId="0" fontId="31" fillId="0" borderId="15" xfId="0" applyFont="1" applyBorder="1" applyAlignment="1">
      <alignment/>
    </xf>
    <xf numFmtId="0" fontId="31" fillId="0" borderId="20" xfId="0" applyFont="1" applyBorder="1" applyAlignment="1">
      <alignment/>
    </xf>
    <xf numFmtId="0" fontId="31" fillId="0" borderId="15" xfId="0" applyFont="1" applyBorder="1" applyAlignment="1">
      <alignment wrapText="1"/>
    </xf>
    <xf numFmtId="0" fontId="31" fillId="0" borderId="23" xfId="0" applyFont="1" applyBorder="1" applyAlignment="1">
      <alignment wrapText="1"/>
    </xf>
    <xf numFmtId="166" fontId="26" fillId="0" borderId="10" xfId="0" applyNumberFormat="1" applyFont="1" applyBorder="1" applyAlignment="1">
      <alignment/>
    </xf>
    <xf numFmtId="0" fontId="31" fillId="0" borderId="16" xfId="0" applyFont="1" applyBorder="1" applyAlignment="1">
      <alignment/>
    </xf>
    <xf numFmtId="0" fontId="31" fillId="0" borderId="22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0" borderId="17" xfId="0" applyFont="1" applyBorder="1" applyAlignment="1">
      <alignment/>
    </xf>
    <xf numFmtId="0" fontId="32" fillId="0" borderId="0" xfId="0" applyFont="1" applyBorder="1" applyAlignment="1">
      <alignment/>
    </xf>
    <xf numFmtId="0" fontId="31" fillId="0" borderId="13" xfId="0" applyFont="1" applyBorder="1" applyAlignment="1">
      <alignment wrapText="1"/>
    </xf>
    <xf numFmtId="0" fontId="31" fillId="0" borderId="24" xfId="0" applyFont="1" applyBorder="1" applyAlignment="1">
      <alignment/>
    </xf>
    <xf numFmtId="0" fontId="31" fillId="0" borderId="14" xfId="0" applyFont="1" applyBorder="1" applyAlignment="1">
      <alignment horizontal="center"/>
    </xf>
    <xf numFmtId="0" fontId="31" fillId="0" borderId="10" xfId="0" applyFont="1" applyBorder="1" applyAlignment="1">
      <alignment wrapText="1"/>
    </xf>
    <xf numFmtId="0" fontId="31" fillId="0" borderId="19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8" xfId="0" applyFont="1" applyBorder="1" applyAlignment="1">
      <alignment/>
    </xf>
    <xf numFmtId="0" fontId="31" fillId="0" borderId="16" xfId="0" applyFont="1" applyBorder="1" applyAlignment="1">
      <alignment horizontal="left" wrapText="1"/>
    </xf>
    <xf numFmtId="0" fontId="32" fillId="0" borderId="19" xfId="0" applyFont="1" applyBorder="1" applyAlignment="1">
      <alignment/>
    </xf>
    <xf numFmtId="0" fontId="31" fillId="0" borderId="12" xfId="0" applyFont="1" applyBorder="1" applyAlignment="1">
      <alignment horizontal="center"/>
    </xf>
    <xf numFmtId="0" fontId="31" fillId="0" borderId="14" xfId="0" applyFont="1" applyBorder="1" applyAlignment="1">
      <alignment wrapText="1"/>
    </xf>
    <xf numFmtId="0" fontId="32" fillId="0" borderId="23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20" xfId="0" applyFont="1" applyBorder="1" applyAlignment="1">
      <alignment/>
    </xf>
    <xf numFmtId="0" fontId="31" fillId="0" borderId="24" xfId="0" applyFont="1" applyBorder="1" applyAlignment="1">
      <alignment wrapText="1"/>
    </xf>
    <xf numFmtId="166" fontId="26" fillId="0" borderId="13" xfId="0" applyNumberFormat="1" applyFont="1" applyBorder="1" applyAlignment="1">
      <alignment/>
    </xf>
    <xf numFmtId="0" fontId="31" fillId="0" borderId="14" xfId="0" applyFont="1" applyFill="1" applyBorder="1" applyAlignment="1">
      <alignment horizontal="center"/>
    </xf>
    <xf numFmtId="0" fontId="32" fillId="0" borderId="13" xfId="0" applyFont="1" applyBorder="1" applyAlignment="1">
      <alignment wrapText="1"/>
    </xf>
    <xf numFmtId="0" fontId="32" fillId="0" borderId="17" xfId="0" applyFont="1" applyBorder="1" applyAlignment="1">
      <alignment horizontal="center"/>
    </xf>
    <xf numFmtId="0" fontId="32" fillId="0" borderId="15" xfId="0" applyFont="1" applyBorder="1" applyAlignment="1">
      <alignment/>
    </xf>
    <xf numFmtId="166" fontId="26" fillId="0" borderId="22" xfId="0" applyNumberFormat="1" applyFont="1" applyBorder="1" applyAlignment="1">
      <alignment/>
    </xf>
    <xf numFmtId="0" fontId="32" fillId="0" borderId="11" xfId="0" applyFont="1" applyBorder="1" applyAlignment="1">
      <alignment/>
    </xf>
    <xf numFmtId="0" fontId="31" fillId="0" borderId="12" xfId="0" applyFont="1" applyBorder="1" applyAlignment="1">
      <alignment/>
    </xf>
    <xf numFmtId="0" fontId="0" fillId="0" borderId="12" xfId="0" applyBorder="1" applyAlignment="1">
      <alignment wrapText="1"/>
    </xf>
    <xf numFmtId="0" fontId="33" fillId="0" borderId="17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166" fontId="26" fillId="0" borderId="15" xfId="0" applyNumberFormat="1" applyFont="1" applyBorder="1" applyAlignment="1">
      <alignment/>
    </xf>
    <xf numFmtId="0" fontId="32" fillId="0" borderId="12" xfId="0" applyFont="1" applyBorder="1" applyAlignment="1">
      <alignment horizontal="left"/>
    </xf>
    <xf numFmtId="0" fontId="31" fillId="0" borderId="12" xfId="0" applyFont="1" applyBorder="1" applyAlignment="1">
      <alignment horizontal="center" wrapText="1"/>
    </xf>
    <xf numFmtId="0" fontId="31" fillId="24" borderId="14" xfId="0" applyFont="1" applyFill="1" applyBorder="1" applyAlignment="1">
      <alignment/>
    </xf>
    <xf numFmtId="0" fontId="31" fillId="0" borderId="21" xfId="0" applyFont="1" applyBorder="1" applyAlignment="1">
      <alignment/>
    </xf>
    <xf numFmtId="166" fontId="27" fillId="0" borderId="25" xfId="0" applyNumberFormat="1" applyFont="1" applyBorder="1" applyAlignment="1">
      <alignment/>
    </xf>
    <xf numFmtId="0" fontId="27" fillId="0" borderId="0" xfId="0" applyFont="1" applyAlignment="1">
      <alignment/>
    </xf>
    <xf numFmtId="0" fontId="31" fillId="0" borderId="19" xfId="0" applyFont="1" applyBorder="1" applyAlignment="1">
      <alignment wrapText="1"/>
    </xf>
    <xf numFmtId="166" fontId="1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left" wrapText="1"/>
    </xf>
    <xf numFmtId="49" fontId="31" fillId="0" borderId="0" xfId="0" applyNumberFormat="1" applyFont="1" applyBorder="1" applyAlignment="1">
      <alignment horizontal="center"/>
    </xf>
    <xf numFmtId="166" fontId="25" fillId="0" borderId="10" xfId="0" applyNumberFormat="1" applyFont="1" applyBorder="1" applyAlignment="1">
      <alignment horizontal="center"/>
    </xf>
    <xf numFmtId="166" fontId="26" fillId="0" borderId="26" xfId="0" applyNumberFormat="1" applyFont="1" applyBorder="1" applyAlignment="1">
      <alignment/>
    </xf>
    <xf numFmtId="0" fontId="31" fillId="0" borderId="27" xfId="0" applyFont="1" applyBorder="1" applyAlignment="1">
      <alignment/>
    </xf>
    <xf numFmtId="166" fontId="26" fillId="0" borderId="28" xfId="0" applyNumberFormat="1" applyFont="1" applyBorder="1" applyAlignment="1">
      <alignment/>
    </xf>
    <xf numFmtId="0" fontId="27" fillId="0" borderId="29" xfId="0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1" xfId="0" applyFont="1" applyBorder="1" applyAlignment="1">
      <alignment wrapText="1"/>
    </xf>
    <xf numFmtId="166" fontId="0" fillId="0" borderId="12" xfId="0" applyNumberFormat="1" applyBorder="1" applyAlignment="1">
      <alignment/>
    </xf>
    <xf numFmtId="166" fontId="1" fillId="24" borderId="14" xfId="0" applyNumberFormat="1" applyFont="1" applyFill="1" applyBorder="1" applyAlignment="1">
      <alignment/>
    </xf>
    <xf numFmtId="166" fontId="26" fillId="24" borderId="16" xfId="0" applyNumberFormat="1" applyFont="1" applyFill="1" applyBorder="1" applyAlignment="1">
      <alignment/>
    </xf>
    <xf numFmtId="166" fontId="1" fillId="24" borderId="12" xfId="0" applyNumberFormat="1" applyFont="1" applyFill="1" applyBorder="1" applyAlignment="1">
      <alignment/>
    </xf>
    <xf numFmtId="166" fontId="1" fillId="0" borderId="14" xfId="0" applyNumberFormat="1" applyFont="1" applyBorder="1" applyAlignment="1">
      <alignment/>
    </xf>
    <xf numFmtId="166" fontId="1" fillId="0" borderId="12" xfId="0" applyNumberFormat="1" applyFont="1" applyBorder="1" applyAlignment="1">
      <alignment/>
    </xf>
    <xf numFmtId="166" fontId="27" fillId="0" borderId="32" xfId="0" applyNumberFormat="1" applyFont="1" applyBorder="1" applyAlignment="1">
      <alignment/>
    </xf>
    <xf numFmtId="166" fontId="1" fillId="0" borderId="15" xfId="0" applyNumberFormat="1" applyFont="1" applyBorder="1" applyAlignment="1">
      <alignment horizontal="center"/>
    </xf>
    <xf numFmtId="166" fontId="26" fillId="0" borderId="11" xfId="0" applyNumberFormat="1" applyFont="1" applyBorder="1" applyAlignment="1">
      <alignment/>
    </xf>
    <xf numFmtId="0" fontId="0" fillId="0" borderId="18" xfId="0" applyBorder="1" applyAlignment="1">
      <alignment/>
    </xf>
    <xf numFmtId="166" fontId="1" fillId="0" borderId="16" xfId="0" applyNumberFormat="1" applyFont="1" applyBorder="1" applyAlignment="1">
      <alignment horizontal="center"/>
    </xf>
    <xf numFmtId="166" fontId="27" fillId="0" borderId="33" xfId="0" applyNumberFormat="1" applyFont="1" applyBorder="1" applyAlignment="1">
      <alignment/>
    </xf>
    <xf numFmtId="0" fontId="31" fillId="0" borderId="26" xfId="0" applyFont="1" applyBorder="1" applyAlignment="1">
      <alignment wrapText="1"/>
    </xf>
    <xf numFmtId="0" fontId="31" fillId="0" borderId="26" xfId="0" applyFont="1" applyBorder="1" applyAlignment="1">
      <alignment horizont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164" fontId="36" fillId="0" borderId="19" xfId="0" applyNumberFormat="1" applyFont="1" applyBorder="1" applyAlignment="1">
      <alignment/>
    </xf>
    <xf numFmtId="164" fontId="36" fillId="0" borderId="12" xfId="0" applyNumberFormat="1" applyFont="1" applyBorder="1" applyAlignment="1">
      <alignment/>
    </xf>
    <xf numFmtId="166" fontId="37" fillId="0" borderId="14" xfId="0" applyNumberFormat="1" applyFont="1" applyBorder="1" applyAlignment="1">
      <alignment/>
    </xf>
    <xf numFmtId="0" fontId="36" fillId="0" borderId="0" xfId="0" applyFont="1" applyAlignment="1">
      <alignment wrapText="1"/>
    </xf>
    <xf numFmtId="0" fontId="31" fillId="0" borderId="35" xfId="0" applyFont="1" applyBorder="1" applyAlignment="1">
      <alignment/>
    </xf>
    <xf numFmtId="49" fontId="38" fillId="25" borderId="16" xfId="0" applyNumberFormat="1" applyFont="1" applyFill="1" applyBorder="1" applyAlignment="1" applyProtection="1">
      <alignment horizontal="left" vertical="center" wrapText="1"/>
      <protection locked="0"/>
    </xf>
    <xf numFmtId="49" fontId="39" fillId="25" borderId="16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14" xfId="0" applyFont="1" applyBorder="1" applyAlignment="1">
      <alignment/>
    </xf>
    <xf numFmtId="0" fontId="66" fillId="0" borderId="0" xfId="0" applyFont="1" applyAlignment="1">
      <alignment/>
    </xf>
    <xf numFmtId="49" fontId="39" fillId="25" borderId="16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3" fillId="0" borderId="26" xfId="0" applyFont="1" applyBorder="1" applyAlignment="1">
      <alignment horizontal="center"/>
    </xf>
    <xf numFmtId="166" fontId="27" fillId="0" borderId="15" xfId="0" applyNumberFormat="1" applyFont="1" applyBorder="1" applyAlignment="1">
      <alignment/>
    </xf>
    <xf numFmtId="166" fontId="26" fillId="0" borderId="27" xfId="0" applyNumberFormat="1" applyFont="1" applyBorder="1" applyAlignment="1">
      <alignment/>
    </xf>
    <xf numFmtId="0" fontId="31" fillId="0" borderId="36" xfId="0" applyFont="1" applyBorder="1" applyAlignment="1">
      <alignment wrapText="1"/>
    </xf>
    <xf numFmtId="0" fontId="32" fillId="0" borderId="26" xfId="0" applyFont="1" applyBorder="1" applyAlignment="1">
      <alignment/>
    </xf>
    <xf numFmtId="0" fontId="31" fillId="0" borderId="26" xfId="0" applyFont="1" applyBorder="1" applyAlignment="1">
      <alignment/>
    </xf>
    <xf numFmtId="0" fontId="24" fillId="0" borderId="37" xfId="0" applyFont="1" applyBorder="1" applyAlignment="1">
      <alignment/>
    </xf>
    <xf numFmtId="0" fontId="22" fillId="0" borderId="38" xfId="0" applyFont="1" applyBorder="1" applyAlignment="1">
      <alignment/>
    </xf>
    <xf numFmtId="0" fontId="22" fillId="0" borderId="39" xfId="0" applyFont="1" applyBorder="1" applyAlignment="1">
      <alignment wrapText="1"/>
    </xf>
    <xf numFmtId="166" fontId="26" fillId="0" borderId="35" xfId="0" applyNumberFormat="1" applyFont="1" applyBorder="1" applyAlignment="1">
      <alignment/>
    </xf>
    <xf numFmtId="0" fontId="32" fillId="0" borderId="40" xfId="0" applyFont="1" applyBorder="1" applyAlignment="1">
      <alignment/>
    </xf>
    <xf numFmtId="0" fontId="31" fillId="0" borderId="27" xfId="0" applyFont="1" applyBorder="1" applyAlignment="1">
      <alignment horizontal="center"/>
    </xf>
    <xf numFmtId="166" fontId="26" fillId="0" borderId="24" xfId="0" applyNumberFormat="1" applyFont="1" applyBorder="1" applyAlignment="1">
      <alignment/>
    </xf>
    <xf numFmtId="167" fontId="20" fillId="0" borderId="10" xfId="0" applyNumberFormat="1" applyFont="1" applyBorder="1" applyAlignment="1">
      <alignment/>
    </xf>
    <xf numFmtId="0" fontId="31" fillId="0" borderId="41" xfId="0" applyFont="1" applyBorder="1" applyAlignment="1">
      <alignment wrapText="1"/>
    </xf>
    <xf numFmtId="0" fontId="31" fillId="0" borderId="42" xfId="0" applyFont="1" applyBorder="1" applyAlignment="1">
      <alignment wrapText="1"/>
    </xf>
    <xf numFmtId="0" fontId="31" fillId="0" borderId="13" xfId="0" applyFont="1" applyBorder="1" applyAlignment="1">
      <alignment vertical="center" wrapText="1"/>
    </xf>
    <xf numFmtId="0" fontId="31" fillId="0" borderId="41" xfId="0" applyFont="1" applyBorder="1" applyAlignment="1">
      <alignment horizontal="center"/>
    </xf>
    <xf numFmtId="166" fontId="1" fillId="0" borderId="41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27" xfId="0" applyBorder="1" applyAlignment="1">
      <alignment/>
    </xf>
    <xf numFmtId="0" fontId="31" fillId="0" borderId="12" xfId="0" applyFont="1" applyBorder="1" applyAlignment="1">
      <alignment/>
    </xf>
    <xf numFmtId="0" fontId="31" fillId="0" borderId="13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/>
    </xf>
    <xf numFmtId="0" fontId="31" fillId="0" borderId="44" xfId="0" applyFont="1" applyBorder="1" applyAlignment="1">
      <alignment/>
    </xf>
    <xf numFmtId="0" fontId="31" fillId="0" borderId="20" xfId="0" applyFont="1" applyBorder="1" applyAlignment="1">
      <alignment horizontal="center"/>
    </xf>
    <xf numFmtId="0" fontId="31" fillId="0" borderId="0" xfId="0" applyFont="1" applyBorder="1" applyAlignment="1">
      <alignment wrapText="1"/>
    </xf>
    <xf numFmtId="0" fontId="31" fillId="0" borderId="18" xfId="0" applyFont="1" applyBorder="1" applyAlignment="1">
      <alignment horizontal="center"/>
    </xf>
    <xf numFmtId="0" fontId="31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33" fillId="0" borderId="49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166" fontId="26" fillId="0" borderId="19" xfId="0" applyNumberFormat="1" applyFont="1" applyBorder="1" applyAlignment="1">
      <alignment/>
    </xf>
    <xf numFmtId="0" fontId="31" fillId="0" borderId="50" xfId="0" applyFont="1" applyBorder="1" applyAlignment="1">
      <alignment horizontal="center"/>
    </xf>
    <xf numFmtId="166" fontId="26" fillId="0" borderId="51" xfId="0" applyNumberFormat="1" applyFont="1" applyBorder="1" applyAlignment="1">
      <alignment/>
    </xf>
    <xf numFmtId="0" fontId="31" fillId="0" borderId="47" xfId="0" applyFont="1" applyBorder="1" applyAlignment="1">
      <alignment/>
    </xf>
    <xf numFmtId="0" fontId="31" fillId="0" borderId="49" xfId="0" applyFont="1" applyBorder="1" applyAlignment="1">
      <alignment/>
    </xf>
    <xf numFmtId="0" fontId="22" fillId="0" borderId="39" xfId="0" applyFont="1" applyBorder="1" applyAlignment="1">
      <alignment horizontal="center"/>
    </xf>
    <xf numFmtId="0" fontId="31" fillId="0" borderId="52" xfId="0" applyFont="1" applyBorder="1" applyAlignment="1">
      <alignment/>
    </xf>
    <xf numFmtId="0" fontId="31" fillId="0" borderId="40" xfId="0" applyFont="1" applyBorder="1" applyAlignment="1">
      <alignment wrapText="1"/>
    </xf>
    <xf numFmtId="0" fontId="31" fillId="0" borderId="50" xfId="0" applyFont="1" applyBorder="1" applyAlignment="1">
      <alignment wrapText="1"/>
    </xf>
    <xf numFmtId="0" fontId="31" fillId="0" borderId="43" xfId="0" applyFont="1" applyBorder="1" applyAlignment="1">
      <alignment/>
    </xf>
    <xf numFmtId="0" fontId="0" fillId="0" borderId="49" xfId="0" applyBorder="1" applyAlignment="1">
      <alignment/>
    </xf>
    <xf numFmtId="0" fontId="31" fillId="0" borderId="39" xfId="0" applyFont="1" applyBorder="1" applyAlignment="1">
      <alignment horizontal="center"/>
    </xf>
    <xf numFmtId="0" fontId="32" fillId="0" borderId="43" xfId="0" applyFont="1" applyBorder="1" applyAlignment="1">
      <alignment/>
    </xf>
    <xf numFmtId="0" fontId="31" fillId="0" borderId="49" xfId="0" applyFont="1" applyBorder="1" applyAlignment="1">
      <alignment horizontal="center"/>
    </xf>
    <xf numFmtId="0" fontId="31" fillId="0" borderId="41" xfId="0" applyFont="1" applyBorder="1" applyAlignment="1">
      <alignment horizontal="left" wrapText="1"/>
    </xf>
    <xf numFmtId="0" fontId="31" fillId="0" borderId="21" xfId="0" applyFont="1" applyBorder="1" applyAlignment="1">
      <alignment horizontal="center"/>
    </xf>
    <xf numFmtId="166" fontId="67" fillId="0" borderId="16" xfId="0" applyNumberFormat="1" applyFont="1" applyBorder="1" applyAlignment="1">
      <alignment horizontal="right"/>
    </xf>
    <xf numFmtId="166" fontId="68" fillId="24" borderId="16" xfId="56" applyNumberFormat="1" applyFont="1" applyFill="1" applyBorder="1" applyAlignment="1">
      <alignment horizontal="right"/>
      <protection/>
    </xf>
    <xf numFmtId="0" fontId="69" fillId="0" borderId="10" xfId="0" applyFont="1" applyBorder="1" applyAlignment="1">
      <alignment/>
    </xf>
    <xf numFmtId="49" fontId="70" fillId="0" borderId="22" xfId="0" applyNumberFormat="1" applyFont="1" applyBorder="1" applyAlignment="1">
      <alignment/>
    </xf>
    <xf numFmtId="0" fontId="70" fillId="0" borderId="12" xfId="0" applyFont="1" applyBorder="1" applyAlignment="1">
      <alignment/>
    </xf>
    <xf numFmtId="0" fontId="71" fillId="0" borderId="12" xfId="0" applyFont="1" applyBorder="1" applyAlignment="1">
      <alignment/>
    </xf>
    <xf numFmtId="166" fontId="71" fillId="0" borderId="12" xfId="0" applyNumberFormat="1" applyFont="1" applyBorder="1" applyAlignment="1">
      <alignment/>
    </xf>
    <xf numFmtId="0" fontId="71" fillId="0" borderId="0" xfId="0" applyFont="1" applyAlignment="1">
      <alignment/>
    </xf>
    <xf numFmtId="0" fontId="71" fillId="0" borderId="14" xfId="0" applyFont="1" applyBorder="1" applyAlignment="1">
      <alignment/>
    </xf>
    <xf numFmtId="0" fontId="71" fillId="0" borderId="17" xfId="0" applyFont="1" applyBorder="1" applyAlignment="1">
      <alignment/>
    </xf>
    <xf numFmtId="49" fontId="72" fillId="0" borderId="0" xfId="64" applyNumberFormat="1" applyFont="1" applyBorder="1" applyAlignment="1">
      <alignment horizontal="center"/>
      <protection/>
    </xf>
    <xf numFmtId="0" fontId="72" fillId="0" borderId="11" xfId="64" applyFont="1" applyBorder="1" applyAlignment="1">
      <alignment wrapText="1"/>
      <protection/>
    </xf>
    <xf numFmtId="0" fontId="72" fillId="0" borderId="24" xfId="64" applyFont="1" applyBorder="1">
      <alignment/>
      <protection/>
    </xf>
    <xf numFmtId="49" fontId="73" fillId="25" borderId="16" xfId="0" applyNumberFormat="1" applyFont="1" applyFill="1" applyBorder="1" applyAlignment="1" applyProtection="1">
      <alignment horizontal="left" vertical="center" wrapText="1"/>
      <protection locked="0"/>
    </xf>
    <xf numFmtId="166" fontId="74" fillId="0" borderId="16" xfId="0" applyNumberFormat="1" applyFont="1" applyBorder="1" applyAlignment="1">
      <alignment horizontal="right"/>
    </xf>
    <xf numFmtId="166" fontId="74" fillId="0" borderId="16" xfId="0" applyNumberFormat="1" applyFont="1" applyBorder="1" applyAlignment="1">
      <alignment/>
    </xf>
    <xf numFmtId="166" fontId="67" fillId="0" borderId="16" xfId="0" applyNumberFormat="1" applyFont="1" applyBorder="1" applyAlignment="1">
      <alignment horizontal="right"/>
    </xf>
    <xf numFmtId="166" fontId="71" fillId="0" borderId="12" xfId="0" applyNumberFormat="1" applyFont="1" applyBorder="1" applyAlignment="1">
      <alignment horizontal="right"/>
    </xf>
    <xf numFmtId="49" fontId="72" fillId="0" borderId="14" xfId="64" applyNumberFormat="1" applyFont="1" applyBorder="1" applyAlignment="1">
      <alignment horizontal="center"/>
      <protection/>
    </xf>
    <xf numFmtId="0" fontId="73" fillId="0" borderId="15" xfId="64" applyFont="1" applyBorder="1" applyAlignment="1">
      <alignment wrapText="1"/>
      <protection/>
    </xf>
    <xf numFmtId="0" fontId="71" fillId="0" borderId="15" xfId="0" applyFont="1" applyBorder="1" applyAlignment="1">
      <alignment/>
    </xf>
    <xf numFmtId="0" fontId="71" fillId="0" borderId="24" xfId="0" applyFont="1" applyBorder="1" applyAlignment="1">
      <alignment/>
    </xf>
    <xf numFmtId="49" fontId="70" fillId="0" borderId="10" xfId="0" applyNumberFormat="1" applyFont="1" applyBorder="1" applyAlignment="1">
      <alignment/>
    </xf>
    <xf numFmtId="0" fontId="75" fillId="0" borderId="12" xfId="53" applyFont="1" applyBorder="1">
      <alignment/>
      <protection/>
    </xf>
    <xf numFmtId="0" fontId="72" fillId="0" borderId="12" xfId="53" applyFont="1" applyBorder="1">
      <alignment/>
      <protection/>
    </xf>
    <xf numFmtId="0" fontId="72" fillId="0" borderId="12" xfId="53" applyFont="1" applyBorder="1" applyAlignment="1">
      <alignment wrapText="1"/>
      <protection/>
    </xf>
    <xf numFmtId="49" fontId="72" fillId="0" borderId="0" xfId="53" applyNumberFormat="1" applyFont="1" applyBorder="1" applyAlignment="1">
      <alignment horizontal="center"/>
      <protection/>
    </xf>
    <xf numFmtId="0" fontId="72" fillId="0" borderId="11" xfId="53" applyFont="1" applyBorder="1" applyAlignment="1">
      <alignment wrapText="1"/>
      <protection/>
    </xf>
    <xf numFmtId="0" fontId="72" fillId="0" borderId="24" xfId="53" applyFont="1" applyBorder="1">
      <alignment/>
      <protection/>
    </xf>
    <xf numFmtId="49" fontId="72" fillId="0" borderId="14" xfId="53" applyNumberFormat="1" applyFont="1" applyBorder="1" applyAlignment="1">
      <alignment horizontal="center"/>
      <protection/>
    </xf>
    <xf numFmtId="49" fontId="72" fillId="0" borderId="26" xfId="53" applyNumberFormat="1" applyFont="1" applyBorder="1" applyAlignment="1">
      <alignment horizontal="center"/>
      <protection/>
    </xf>
    <xf numFmtId="0" fontId="70" fillId="0" borderId="10" xfId="0" applyFont="1" applyBorder="1" applyAlignment="1">
      <alignment/>
    </xf>
    <xf numFmtId="0" fontId="75" fillId="0" borderId="16" xfId="55" applyFont="1" applyBorder="1">
      <alignment/>
      <protection/>
    </xf>
    <xf numFmtId="0" fontId="72" fillId="0" borderId="20" xfId="55" applyFont="1" applyBorder="1">
      <alignment/>
      <protection/>
    </xf>
    <xf numFmtId="0" fontId="72" fillId="0" borderId="20" xfId="55" applyFont="1" applyBorder="1" applyAlignment="1">
      <alignment wrapText="1"/>
      <protection/>
    </xf>
    <xf numFmtId="166" fontId="76" fillId="0" borderId="12" xfId="55" applyNumberFormat="1" applyFont="1" applyBorder="1" applyAlignment="1">
      <alignment horizontal="right"/>
      <protection/>
    </xf>
    <xf numFmtId="49" fontId="72" fillId="0" borderId="10" xfId="56" applyNumberFormat="1" applyFont="1" applyBorder="1" applyAlignment="1">
      <alignment horizontal="center"/>
      <protection/>
    </xf>
    <xf numFmtId="0" fontId="72" fillId="0" borderId="12" xfId="56" applyFont="1" applyBorder="1" applyAlignment="1">
      <alignment wrapText="1"/>
      <protection/>
    </xf>
    <xf numFmtId="166" fontId="76" fillId="0" borderId="12" xfId="56" applyNumberFormat="1" applyFont="1" applyBorder="1" applyAlignment="1">
      <alignment horizontal="right"/>
      <protection/>
    </xf>
    <xf numFmtId="49" fontId="72" fillId="0" borderId="15" xfId="56" applyNumberFormat="1" applyFont="1" applyBorder="1" applyAlignment="1">
      <alignment horizontal="center"/>
      <protection/>
    </xf>
    <xf numFmtId="49" fontId="72" fillId="0" borderId="16" xfId="56" applyNumberFormat="1" applyFont="1" applyBorder="1" applyAlignment="1">
      <alignment horizontal="center"/>
      <protection/>
    </xf>
    <xf numFmtId="0" fontId="73" fillId="0" borderId="16" xfId="56" applyFont="1" applyBorder="1" applyAlignment="1">
      <alignment wrapText="1"/>
      <protection/>
    </xf>
    <xf numFmtId="166" fontId="76" fillId="24" borderId="16" xfId="56" applyNumberFormat="1" applyFont="1" applyFill="1" applyBorder="1" applyAlignment="1">
      <alignment horizontal="right"/>
      <protection/>
    </xf>
    <xf numFmtId="166" fontId="76" fillId="0" borderId="12" xfId="57" applyNumberFormat="1" applyFont="1" applyBorder="1">
      <alignment/>
      <protection/>
    </xf>
    <xf numFmtId="49" fontId="72" fillId="0" borderId="14" xfId="57" applyNumberFormat="1" applyFont="1" applyBorder="1" applyAlignment="1">
      <alignment horizontal="center"/>
      <protection/>
    </xf>
    <xf numFmtId="49" fontId="72" fillId="0" borderId="26" xfId="57" applyNumberFormat="1" applyFont="1" applyBorder="1" applyAlignment="1">
      <alignment horizontal="center"/>
      <protection/>
    </xf>
    <xf numFmtId="166" fontId="76" fillId="0" borderId="16" xfId="57" applyNumberFormat="1" applyFont="1" applyBorder="1">
      <alignment/>
      <protection/>
    </xf>
    <xf numFmtId="166" fontId="76" fillId="0" borderId="16" xfId="0" applyNumberFormat="1" applyFont="1" applyBorder="1" applyAlignment="1">
      <alignment/>
    </xf>
    <xf numFmtId="166" fontId="68" fillId="24" borderId="15" xfId="58" applyNumberFormat="1" applyFont="1" applyFill="1" applyBorder="1">
      <alignment/>
      <protection/>
    </xf>
    <xf numFmtId="166" fontId="71" fillId="0" borderId="19" xfId="0" applyNumberFormat="1" applyFont="1" applyBorder="1" applyAlignment="1">
      <alignment horizontal="right"/>
    </xf>
    <xf numFmtId="0" fontId="72" fillId="0" borderId="41" xfId="53" applyFont="1" applyBorder="1" applyAlignment="1">
      <alignment horizontal="center"/>
      <protection/>
    </xf>
    <xf numFmtId="166" fontId="71" fillId="0" borderId="41" xfId="0" applyNumberFormat="1" applyFont="1" applyBorder="1" applyAlignment="1">
      <alignment/>
    </xf>
    <xf numFmtId="49" fontId="72" fillId="0" borderId="41" xfId="53" applyNumberFormat="1" applyFont="1" applyBorder="1" applyAlignment="1">
      <alignment horizontal="center"/>
      <protection/>
    </xf>
    <xf numFmtId="49" fontId="73" fillId="25" borderId="12" xfId="0" applyNumberFormat="1" applyFont="1" applyFill="1" applyBorder="1" applyAlignment="1" applyProtection="1">
      <alignment horizontal="left" vertical="center" wrapText="1"/>
      <protection locked="0"/>
    </xf>
    <xf numFmtId="166" fontId="74" fillId="0" borderId="53" xfId="0" applyNumberFormat="1" applyFont="1" applyBorder="1" applyAlignment="1">
      <alignment horizontal="right"/>
    </xf>
    <xf numFmtId="166" fontId="74" fillId="0" borderId="54" xfId="0" applyNumberFormat="1" applyFont="1" applyBorder="1" applyAlignment="1">
      <alignment horizontal="right"/>
    </xf>
    <xf numFmtId="166" fontId="74" fillId="0" borderId="15" xfId="0" applyNumberFormat="1" applyFont="1" applyBorder="1" applyAlignment="1">
      <alignment horizontal="right"/>
    </xf>
    <xf numFmtId="166" fontId="74" fillId="0" borderId="15" xfId="0" applyNumberFormat="1" applyFont="1" applyBorder="1" applyAlignment="1">
      <alignment/>
    </xf>
    <xf numFmtId="0" fontId="72" fillId="0" borderId="14" xfId="0" applyFont="1" applyBorder="1" applyAlignment="1">
      <alignment/>
    </xf>
    <xf numFmtId="0" fontId="75" fillId="0" borderId="18" xfId="0" applyFont="1" applyBorder="1" applyAlignment="1">
      <alignment/>
    </xf>
    <xf numFmtId="0" fontId="75" fillId="0" borderId="23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wrapText="1"/>
    </xf>
    <xf numFmtId="166" fontId="71" fillId="0" borderId="0" xfId="0" applyNumberFormat="1" applyFont="1" applyBorder="1" applyAlignment="1">
      <alignment/>
    </xf>
    <xf numFmtId="0" fontId="72" fillId="0" borderId="18" xfId="0" applyFont="1" applyBorder="1" applyAlignment="1">
      <alignment horizontal="center"/>
    </xf>
    <xf numFmtId="0" fontId="72" fillId="0" borderId="12" xfId="0" applyFont="1" applyBorder="1" applyAlignment="1">
      <alignment wrapText="1"/>
    </xf>
    <xf numFmtId="49" fontId="72" fillId="0" borderId="10" xfId="0" applyNumberFormat="1" applyFont="1" applyBorder="1" applyAlignment="1">
      <alignment horizontal="center"/>
    </xf>
    <xf numFmtId="166" fontId="76" fillId="24" borderId="14" xfId="0" applyNumberFormat="1" applyFont="1" applyFill="1" applyBorder="1" applyAlignment="1">
      <alignment/>
    </xf>
    <xf numFmtId="166" fontId="74" fillId="0" borderId="14" xfId="0" applyNumberFormat="1" applyFont="1" applyBorder="1" applyAlignment="1">
      <alignment/>
    </xf>
    <xf numFmtId="166" fontId="76" fillId="24" borderId="51" xfId="0" applyNumberFormat="1" applyFont="1" applyFill="1" applyBorder="1" applyAlignment="1">
      <alignment/>
    </xf>
    <xf numFmtId="166" fontId="74" fillId="0" borderId="51" xfId="0" applyNumberFormat="1" applyFont="1" applyBorder="1" applyAlignment="1">
      <alignment/>
    </xf>
    <xf numFmtId="49" fontId="72" fillId="0" borderId="26" xfId="0" applyNumberFormat="1" applyFont="1" applyBorder="1" applyAlignment="1">
      <alignment horizontal="center"/>
    </xf>
    <xf numFmtId="166" fontId="76" fillId="24" borderId="26" xfId="0" applyNumberFormat="1" applyFont="1" applyFill="1" applyBorder="1" applyAlignment="1">
      <alignment/>
    </xf>
    <xf numFmtId="166" fontId="74" fillId="0" borderId="26" xfId="0" applyNumberFormat="1" applyFont="1" applyBorder="1" applyAlignment="1">
      <alignment/>
    </xf>
    <xf numFmtId="49" fontId="72" fillId="0" borderId="14" xfId="0" applyNumberFormat="1" applyFont="1" applyBorder="1" applyAlignment="1">
      <alignment horizontal="center"/>
    </xf>
    <xf numFmtId="166" fontId="76" fillId="0" borderId="15" xfId="0" applyNumberFormat="1" applyFont="1" applyBorder="1" applyAlignment="1">
      <alignment/>
    </xf>
    <xf numFmtId="49" fontId="72" fillId="0" borderId="16" xfId="0" applyNumberFormat="1" applyFont="1" applyBorder="1" applyAlignment="1">
      <alignment horizontal="center"/>
    </xf>
    <xf numFmtId="0" fontId="72" fillId="0" borderId="19" xfId="0" applyFont="1" applyBorder="1" applyAlignment="1">
      <alignment wrapText="1"/>
    </xf>
    <xf numFmtId="0" fontId="72" fillId="0" borderId="15" xfId="0" applyFont="1" applyBorder="1" applyAlignment="1">
      <alignment/>
    </xf>
    <xf numFmtId="166" fontId="68" fillId="24" borderId="16" xfId="0" applyNumberFormat="1" applyFont="1" applyFill="1" applyBorder="1" applyAlignment="1">
      <alignment/>
    </xf>
    <xf numFmtId="166" fontId="68" fillId="0" borderId="16" xfId="0" applyNumberFormat="1" applyFont="1" applyBorder="1" applyAlignment="1">
      <alignment/>
    </xf>
    <xf numFmtId="0" fontId="72" fillId="0" borderId="18" xfId="0" applyFont="1" applyBorder="1" applyAlignment="1">
      <alignment horizontal="right"/>
    </xf>
    <xf numFmtId="0" fontId="75" fillId="0" borderId="14" xfId="0" applyFont="1" applyBorder="1" applyAlignment="1">
      <alignment horizontal="right"/>
    </xf>
    <xf numFmtId="0" fontId="75" fillId="0" borderId="0" xfId="0" applyFont="1" applyBorder="1" applyAlignment="1">
      <alignment horizontal="left"/>
    </xf>
    <xf numFmtId="0" fontId="75" fillId="0" borderId="0" xfId="0" applyFont="1" applyBorder="1" applyAlignment="1">
      <alignment horizontal="left" wrapText="1"/>
    </xf>
    <xf numFmtId="166" fontId="77" fillId="24" borderId="0" xfId="0" applyNumberFormat="1" applyFont="1" applyFill="1" applyBorder="1" applyAlignment="1">
      <alignment/>
    </xf>
    <xf numFmtId="0" fontId="75" fillId="0" borderId="14" xfId="0" applyFont="1" applyBorder="1" applyAlignment="1">
      <alignment horizontal="left"/>
    </xf>
    <xf numFmtId="0" fontId="75" fillId="0" borderId="18" xfId="0" applyFont="1" applyBorder="1" applyAlignment="1">
      <alignment horizontal="left"/>
    </xf>
    <xf numFmtId="0" fontId="72" fillId="0" borderId="10" xfId="0" applyFont="1" applyBorder="1" applyAlignment="1">
      <alignment horizontal="center"/>
    </xf>
    <xf numFmtId="166" fontId="76" fillId="24" borderId="12" xfId="0" applyNumberFormat="1" applyFont="1" applyFill="1" applyBorder="1" applyAlignment="1">
      <alignment/>
    </xf>
    <xf numFmtId="166" fontId="76" fillId="24" borderId="16" xfId="0" applyNumberFormat="1" applyFont="1" applyFill="1" applyBorder="1" applyAlignment="1">
      <alignment/>
    </xf>
    <xf numFmtId="166" fontId="76" fillId="24" borderId="0" xfId="0" applyNumberFormat="1" applyFont="1" applyFill="1" applyBorder="1" applyAlignment="1">
      <alignment/>
    </xf>
    <xf numFmtId="0" fontId="72" fillId="0" borderId="23" xfId="0" applyFont="1" applyBorder="1" applyAlignment="1">
      <alignment/>
    </xf>
    <xf numFmtId="0" fontId="72" fillId="0" borderId="10" xfId="0" applyFont="1" applyBorder="1" applyAlignment="1">
      <alignment/>
    </xf>
    <xf numFmtId="0" fontId="75" fillId="0" borderId="10" xfId="0" applyFont="1" applyBorder="1" applyAlignment="1">
      <alignment/>
    </xf>
    <xf numFmtId="0" fontId="75" fillId="0" borderId="12" xfId="0" applyFont="1" applyBorder="1" applyAlignment="1">
      <alignment/>
    </xf>
    <xf numFmtId="0" fontId="72" fillId="0" borderId="19" xfId="0" applyFont="1" applyBorder="1" applyAlignment="1">
      <alignment/>
    </xf>
    <xf numFmtId="166" fontId="76" fillId="24" borderId="19" xfId="0" applyNumberFormat="1" applyFont="1" applyFill="1" applyBorder="1" applyAlignment="1">
      <alignment/>
    </xf>
    <xf numFmtId="166" fontId="71" fillId="0" borderId="19" xfId="0" applyNumberFormat="1" applyFont="1" applyBorder="1" applyAlignment="1">
      <alignment/>
    </xf>
    <xf numFmtId="0" fontId="72" fillId="0" borderId="22" xfId="0" applyFont="1" applyBorder="1" applyAlignment="1">
      <alignment horizontal="center"/>
    </xf>
    <xf numFmtId="0" fontId="72" fillId="0" borderId="12" xfId="0" applyFont="1" applyBorder="1" applyAlignment="1">
      <alignment/>
    </xf>
    <xf numFmtId="0" fontId="72" fillId="0" borderId="17" xfId="0" applyFont="1" applyBorder="1" applyAlignment="1">
      <alignment/>
    </xf>
    <xf numFmtId="0" fontId="72" fillId="0" borderId="17" xfId="0" applyFont="1" applyBorder="1" applyAlignment="1">
      <alignment horizontal="center"/>
    </xf>
    <xf numFmtId="166" fontId="76" fillId="0" borderId="14" xfId="0" applyNumberFormat="1" applyFont="1" applyBorder="1" applyAlignment="1">
      <alignment/>
    </xf>
    <xf numFmtId="0" fontId="72" fillId="0" borderId="14" xfId="0" applyFont="1" applyBorder="1" applyAlignment="1">
      <alignment horizontal="center"/>
    </xf>
    <xf numFmtId="0" fontId="72" fillId="0" borderId="20" xfId="0" applyFont="1" applyBorder="1" applyAlignment="1">
      <alignment/>
    </xf>
    <xf numFmtId="0" fontId="72" fillId="0" borderId="20" xfId="0" applyFont="1" applyBorder="1" applyAlignment="1">
      <alignment wrapText="1"/>
    </xf>
    <xf numFmtId="166" fontId="76" fillId="24" borderId="20" xfId="0" applyNumberFormat="1" applyFont="1" applyFill="1" applyBorder="1" applyAlignment="1">
      <alignment/>
    </xf>
    <xf numFmtId="166" fontId="71" fillId="0" borderId="20" xfId="0" applyNumberFormat="1" applyFont="1" applyBorder="1" applyAlignment="1">
      <alignment/>
    </xf>
    <xf numFmtId="166" fontId="76" fillId="24" borderId="54" xfId="0" applyNumberFormat="1" applyFont="1" applyFill="1" applyBorder="1" applyAlignment="1">
      <alignment/>
    </xf>
    <xf numFmtId="166" fontId="76" fillId="0" borderId="20" xfId="0" applyNumberFormat="1" applyFont="1" applyBorder="1" applyAlignment="1">
      <alignment/>
    </xf>
    <xf numFmtId="49" fontId="72" fillId="0" borderId="13" xfId="0" applyNumberFormat="1" applyFont="1" applyBorder="1" applyAlignment="1">
      <alignment horizontal="center"/>
    </xf>
    <xf numFmtId="0" fontId="71" fillId="0" borderId="18" xfId="0" applyFont="1" applyBorder="1" applyAlignment="1">
      <alignment/>
    </xf>
    <xf numFmtId="0" fontId="71" fillId="0" borderId="0" xfId="0" applyFont="1" applyBorder="1" applyAlignment="1">
      <alignment/>
    </xf>
    <xf numFmtId="49" fontId="72" fillId="0" borderId="22" xfId="0" applyNumberFormat="1" applyFont="1" applyBorder="1" applyAlignment="1">
      <alignment horizontal="center"/>
    </xf>
    <xf numFmtId="0" fontId="72" fillId="0" borderId="21" xfId="0" applyFont="1" applyBorder="1" applyAlignment="1">
      <alignment/>
    </xf>
    <xf numFmtId="166" fontId="72" fillId="0" borderId="12" xfId="0" applyNumberFormat="1" applyFont="1" applyBorder="1" applyAlignment="1">
      <alignment/>
    </xf>
    <xf numFmtId="166" fontId="72" fillId="24" borderId="12" xfId="0" applyNumberFormat="1" applyFont="1" applyFill="1" applyBorder="1" applyAlignment="1">
      <alignment/>
    </xf>
    <xf numFmtId="0" fontId="72" fillId="0" borderId="18" xfId="0" applyFont="1" applyBorder="1" applyAlignment="1">
      <alignment/>
    </xf>
    <xf numFmtId="0" fontId="72" fillId="0" borderId="0" xfId="0" applyFont="1" applyBorder="1" applyAlignment="1">
      <alignment horizontal="center"/>
    </xf>
    <xf numFmtId="166" fontId="76" fillId="0" borderId="12" xfId="0" applyNumberFormat="1" applyFont="1" applyBorder="1" applyAlignment="1">
      <alignment/>
    </xf>
    <xf numFmtId="0" fontId="72" fillId="0" borderId="16" xfId="0" applyFont="1" applyBorder="1" applyAlignment="1">
      <alignment horizontal="center"/>
    </xf>
    <xf numFmtId="166" fontId="68" fillId="24" borderId="10" xfId="0" applyNumberFormat="1" applyFont="1" applyFill="1" applyBorder="1" applyAlignment="1">
      <alignment/>
    </xf>
    <xf numFmtId="0" fontId="75" fillId="0" borderId="20" xfId="0" applyFont="1" applyBorder="1" applyAlignment="1">
      <alignment/>
    </xf>
    <xf numFmtId="166" fontId="68" fillId="0" borderId="15" xfId="0" applyNumberFormat="1" applyFont="1" applyBorder="1" applyAlignment="1">
      <alignment/>
    </xf>
    <xf numFmtId="0" fontId="76" fillId="0" borderId="14" xfId="0" applyFont="1" applyBorder="1" applyAlignment="1">
      <alignment/>
    </xf>
    <xf numFmtId="0" fontId="76" fillId="0" borderId="20" xfId="0" applyFont="1" applyBorder="1" applyAlignment="1">
      <alignment/>
    </xf>
    <xf numFmtId="0" fontId="72" fillId="0" borderId="26" xfId="0" applyFont="1" applyBorder="1" applyAlignment="1">
      <alignment wrapText="1"/>
    </xf>
    <xf numFmtId="166" fontId="76" fillId="0" borderId="26" xfId="0" applyNumberFormat="1" applyFont="1" applyBorder="1" applyAlignment="1">
      <alignment/>
    </xf>
    <xf numFmtId="49" fontId="72" fillId="0" borderId="15" xfId="0" applyNumberFormat="1" applyFont="1" applyBorder="1" applyAlignment="1">
      <alignment horizontal="center"/>
    </xf>
    <xf numFmtId="166" fontId="76" fillId="0" borderId="15" xfId="0" applyNumberFormat="1" applyFont="1" applyBorder="1" applyAlignment="1">
      <alignment horizontal="right"/>
    </xf>
    <xf numFmtId="166" fontId="76" fillId="0" borderId="16" xfId="0" applyNumberFormat="1" applyFont="1" applyBorder="1" applyAlignment="1">
      <alignment horizontal="right"/>
    </xf>
    <xf numFmtId="0" fontId="72" fillId="0" borderId="24" xfId="0" applyFont="1" applyBorder="1" applyAlignment="1">
      <alignment horizontal="center"/>
    </xf>
    <xf numFmtId="0" fontId="72" fillId="0" borderId="14" xfId="0" applyFont="1" applyBorder="1" applyAlignment="1">
      <alignment wrapText="1"/>
    </xf>
    <xf numFmtId="166" fontId="68" fillId="0" borderId="13" xfId="0" applyNumberFormat="1" applyFont="1" applyBorder="1" applyAlignment="1">
      <alignment/>
    </xf>
    <xf numFmtId="164" fontId="76" fillId="0" borderId="20" xfId="0" applyNumberFormat="1" applyFont="1" applyBorder="1" applyAlignment="1">
      <alignment/>
    </xf>
    <xf numFmtId="49" fontId="72" fillId="0" borderId="17" xfId="0" applyNumberFormat="1" applyFont="1" applyBorder="1" applyAlignment="1">
      <alignment horizontal="center"/>
    </xf>
    <xf numFmtId="166" fontId="74" fillId="0" borderId="10" xfId="0" applyNumberFormat="1" applyFont="1" applyBorder="1" applyAlignment="1">
      <alignment/>
    </xf>
    <xf numFmtId="166" fontId="74" fillId="0" borderId="11" xfId="0" applyNumberFormat="1" applyFont="1" applyBorder="1" applyAlignment="1">
      <alignment/>
    </xf>
    <xf numFmtId="166" fontId="68" fillId="0" borderId="11" xfId="0" applyNumberFormat="1" applyFont="1" applyBorder="1" applyAlignment="1">
      <alignment/>
    </xf>
    <xf numFmtId="0" fontId="72" fillId="0" borderId="19" xfId="0" applyFont="1" applyBorder="1" applyAlignment="1">
      <alignment horizontal="center"/>
    </xf>
    <xf numFmtId="164" fontId="76" fillId="0" borderId="12" xfId="0" applyNumberFormat="1" applyFont="1" applyBorder="1" applyAlignment="1">
      <alignment/>
    </xf>
    <xf numFmtId="166" fontId="68" fillId="0" borderId="10" xfId="0" applyNumberFormat="1" applyFont="1" applyBorder="1" applyAlignment="1">
      <alignment/>
    </xf>
    <xf numFmtId="0" fontId="72" fillId="0" borderId="13" xfId="0" applyFont="1" applyBorder="1" applyAlignment="1">
      <alignment wrapText="1"/>
    </xf>
    <xf numFmtId="0" fontId="72" fillId="0" borderId="43" xfId="0" applyFont="1" applyBorder="1" applyAlignment="1">
      <alignment/>
    </xf>
    <xf numFmtId="0" fontId="75" fillId="0" borderId="0" xfId="0" applyFont="1" applyBorder="1" applyAlignment="1">
      <alignment/>
    </xf>
    <xf numFmtId="0" fontId="75" fillId="0" borderId="11" xfId="0" applyFont="1" applyBorder="1" applyAlignment="1">
      <alignment/>
    </xf>
    <xf numFmtId="0" fontId="72" fillId="0" borderId="49" xfId="0" applyFont="1" applyBorder="1" applyAlignment="1">
      <alignment/>
    </xf>
    <xf numFmtId="0" fontId="72" fillId="0" borderId="15" xfId="0" applyFont="1" applyBorder="1" applyAlignment="1">
      <alignment horizontal="center"/>
    </xf>
    <xf numFmtId="0" fontId="72" fillId="0" borderId="21" xfId="0" applyFont="1" applyBorder="1" applyAlignment="1">
      <alignment horizontal="center"/>
    </xf>
    <xf numFmtId="0" fontId="72" fillId="0" borderId="44" xfId="0" applyFont="1" applyBorder="1" applyAlignment="1">
      <alignment/>
    </xf>
    <xf numFmtId="166" fontId="68" fillId="0" borderId="16" xfId="0" applyNumberFormat="1" applyFont="1" applyBorder="1" applyAlignment="1">
      <alignment horizontal="right"/>
    </xf>
    <xf numFmtId="166" fontId="68" fillId="0" borderId="20" xfId="0" applyNumberFormat="1" applyFont="1" applyBorder="1" applyAlignment="1">
      <alignment horizontal="right"/>
    </xf>
    <xf numFmtId="0" fontId="78" fillId="0" borderId="17" xfId="0" applyFont="1" applyBorder="1" applyAlignment="1">
      <alignment horizontal="center"/>
    </xf>
    <xf numFmtId="166" fontId="76" fillId="0" borderId="15" xfId="0" applyNumberFormat="1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2" fillId="0" borderId="41" xfId="0" applyFont="1" applyBorder="1" applyAlignment="1">
      <alignment horizontal="center"/>
    </xf>
    <xf numFmtId="0" fontId="73" fillId="0" borderId="41" xfId="0" applyFont="1" applyBorder="1" applyAlignment="1">
      <alignment wrapText="1"/>
    </xf>
    <xf numFmtId="166" fontId="76" fillId="0" borderId="41" xfId="0" applyNumberFormat="1" applyFont="1" applyBorder="1" applyAlignment="1">
      <alignment/>
    </xf>
    <xf numFmtId="166" fontId="74" fillId="0" borderId="41" xfId="0" applyNumberFormat="1" applyFont="1" applyBorder="1" applyAlignment="1">
      <alignment/>
    </xf>
    <xf numFmtId="49" fontId="72" fillId="0" borderId="41" xfId="0" applyNumberFormat="1" applyFont="1" applyBorder="1" applyAlignment="1">
      <alignment horizontal="center"/>
    </xf>
    <xf numFmtId="166" fontId="76" fillId="24" borderId="41" xfId="0" applyNumberFormat="1" applyFont="1" applyFill="1" applyBorder="1" applyAlignment="1">
      <alignment/>
    </xf>
    <xf numFmtId="0" fontId="72" fillId="0" borderId="55" xfId="0" applyFont="1" applyBorder="1" applyAlignment="1">
      <alignment wrapText="1"/>
    </xf>
    <xf numFmtId="49" fontId="72" fillId="0" borderId="56" xfId="0" applyNumberFormat="1" applyFont="1" applyBorder="1" applyAlignment="1">
      <alignment horizontal="center"/>
    </xf>
    <xf numFmtId="166" fontId="76" fillId="0" borderId="56" xfId="0" applyNumberFormat="1" applyFont="1" applyBorder="1" applyAlignment="1">
      <alignment/>
    </xf>
    <xf numFmtId="166" fontId="76" fillId="0" borderId="56" xfId="0" applyNumberFormat="1" applyFont="1" applyBorder="1" applyAlignment="1">
      <alignment horizontal="center"/>
    </xf>
    <xf numFmtId="0" fontId="72" fillId="0" borderId="57" xfId="0" applyFont="1" applyBorder="1" applyAlignment="1">
      <alignment horizontal="center"/>
    </xf>
    <xf numFmtId="0" fontId="75" fillId="0" borderId="19" xfId="0" applyFont="1" applyBorder="1" applyAlignment="1">
      <alignment/>
    </xf>
    <xf numFmtId="0" fontId="75" fillId="0" borderId="14" xfId="0" applyFont="1" applyBorder="1" applyAlignment="1">
      <alignment/>
    </xf>
    <xf numFmtId="0" fontId="75" fillId="0" borderId="17" xfId="0" applyFont="1" applyBorder="1" applyAlignment="1">
      <alignment/>
    </xf>
    <xf numFmtId="0" fontId="73" fillId="0" borderId="16" xfId="0" applyFont="1" applyBorder="1" applyAlignment="1">
      <alignment wrapText="1"/>
    </xf>
    <xf numFmtId="0" fontId="75" fillId="0" borderId="27" xfId="0" applyFont="1" applyBorder="1" applyAlignment="1">
      <alignment/>
    </xf>
    <xf numFmtId="0" fontId="72" fillId="0" borderId="26" xfId="0" applyFont="1" applyBorder="1" applyAlignment="1">
      <alignment horizontal="center"/>
    </xf>
    <xf numFmtId="0" fontId="73" fillId="0" borderId="35" xfId="0" applyFont="1" applyBorder="1" applyAlignment="1">
      <alignment wrapText="1"/>
    </xf>
    <xf numFmtId="0" fontId="73" fillId="0" borderId="18" xfId="0" applyFont="1" applyBorder="1" applyAlignment="1">
      <alignment wrapText="1"/>
    </xf>
    <xf numFmtId="166" fontId="76" fillId="0" borderId="10" xfId="0" applyNumberFormat="1" applyFont="1" applyBorder="1" applyAlignment="1">
      <alignment/>
    </xf>
    <xf numFmtId="0" fontId="73" fillId="0" borderId="11" xfId="0" applyFont="1" applyBorder="1" applyAlignment="1">
      <alignment wrapText="1"/>
    </xf>
    <xf numFmtId="0" fontId="75" fillId="0" borderId="58" xfId="0" applyFont="1" applyBorder="1" applyAlignment="1">
      <alignment/>
    </xf>
    <xf numFmtId="0" fontId="76" fillId="0" borderId="12" xfId="0" applyFont="1" applyBorder="1" applyAlignment="1">
      <alignment/>
    </xf>
    <xf numFmtId="0" fontId="72" fillId="0" borderId="43" xfId="0" applyFont="1" applyBorder="1" applyAlignment="1">
      <alignment horizontal="center"/>
    </xf>
    <xf numFmtId="166" fontId="76" fillId="0" borderId="0" xfId="0" applyNumberFormat="1" applyFont="1" applyBorder="1" applyAlignment="1">
      <alignment/>
    </xf>
    <xf numFmtId="166" fontId="76" fillId="0" borderId="13" xfId="0" applyNumberFormat="1" applyFont="1" applyBorder="1" applyAlignment="1">
      <alignment/>
    </xf>
    <xf numFmtId="0" fontId="75" fillId="0" borderId="13" xfId="0" applyFont="1" applyBorder="1" applyAlignment="1">
      <alignment wrapText="1"/>
    </xf>
    <xf numFmtId="49" fontId="72" fillId="0" borderId="11" xfId="0" applyNumberFormat="1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7" fillId="0" borderId="29" xfId="0" applyFont="1" applyBorder="1" applyAlignment="1">
      <alignment/>
    </xf>
    <xf numFmtId="0" fontId="77" fillId="0" borderId="30" xfId="0" applyFont="1" applyBorder="1" applyAlignment="1">
      <alignment/>
    </xf>
    <xf numFmtId="0" fontId="77" fillId="0" borderId="31" xfId="0" applyFont="1" applyBorder="1" applyAlignment="1">
      <alignment wrapText="1"/>
    </xf>
    <xf numFmtId="166" fontId="77" fillId="0" borderId="32" xfId="0" applyNumberFormat="1" applyFont="1" applyBorder="1" applyAlignment="1">
      <alignment/>
    </xf>
    <xf numFmtId="49" fontId="72" fillId="0" borderId="11" xfId="64" applyNumberFormat="1" applyFont="1" applyBorder="1" applyAlignment="1">
      <alignment horizontal="center"/>
      <protection/>
    </xf>
    <xf numFmtId="0" fontId="71" fillId="0" borderId="19" xfId="0" applyFont="1" applyBorder="1" applyAlignment="1">
      <alignment/>
    </xf>
    <xf numFmtId="0" fontId="71" fillId="0" borderId="20" xfId="0" applyFont="1" applyBorder="1" applyAlignment="1">
      <alignment/>
    </xf>
    <xf numFmtId="0" fontId="71" fillId="0" borderId="41" xfId="0" applyFont="1" applyBorder="1" applyAlignment="1">
      <alignment/>
    </xf>
    <xf numFmtId="0" fontId="44" fillId="0" borderId="0" xfId="0" applyFont="1" applyAlignment="1">
      <alignment wrapText="1"/>
    </xf>
    <xf numFmtId="0" fontId="38" fillId="0" borderId="56" xfId="0" applyFont="1" applyBorder="1" applyAlignment="1">
      <alignment/>
    </xf>
    <xf numFmtId="49" fontId="38" fillId="0" borderId="59" xfId="0" applyNumberFormat="1" applyFont="1" applyBorder="1" applyAlignment="1">
      <alignment horizontal="left" vertical="center" wrapText="1"/>
    </xf>
    <xf numFmtId="166" fontId="45" fillId="0" borderId="41" xfId="42" applyNumberFormat="1" applyFont="1" applyBorder="1" applyAlignment="1">
      <alignment/>
    </xf>
    <xf numFmtId="166" fontId="74" fillId="0" borderId="12" xfId="0" applyNumberFormat="1" applyFont="1" applyBorder="1" applyAlignment="1">
      <alignment/>
    </xf>
    <xf numFmtId="49" fontId="72" fillId="0" borderId="16" xfId="64" applyNumberFormat="1" applyFont="1" applyBorder="1" applyAlignment="1">
      <alignment horizontal="center" vertical="center"/>
      <protection/>
    </xf>
    <xf numFmtId="166" fontId="68" fillId="24" borderId="12" xfId="56" applyNumberFormat="1" applyFont="1" applyFill="1" applyBorder="1" applyAlignment="1">
      <alignment horizontal="right"/>
      <protection/>
    </xf>
    <xf numFmtId="166" fontId="68" fillId="24" borderId="19" xfId="56" applyNumberFormat="1" applyFont="1" applyFill="1" applyBorder="1" applyAlignment="1">
      <alignment horizontal="right"/>
      <protection/>
    </xf>
    <xf numFmtId="166" fontId="76" fillId="24" borderId="41" xfId="56" applyNumberFormat="1" applyFont="1" applyFill="1" applyBorder="1" applyAlignment="1">
      <alignment horizontal="right"/>
      <protection/>
    </xf>
    <xf numFmtId="166" fontId="76" fillId="24" borderId="12" xfId="56" applyNumberFormat="1" applyFont="1" applyFill="1" applyBorder="1" applyAlignment="1">
      <alignment horizontal="right"/>
      <protection/>
    </xf>
    <xf numFmtId="0" fontId="72" fillId="0" borderId="20" xfId="57" applyFont="1" applyBorder="1" applyAlignment="1">
      <alignment wrapText="1"/>
      <protection/>
    </xf>
    <xf numFmtId="166" fontId="74" fillId="0" borderId="41" xfId="0" applyNumberFormat="1" applyFont="1" applyBorder="1" applyAlignment="1">
      <alignment horizontal="right"/>
    </xf>
    <xf numFmtId="0" fontId="75" fillId="0" borderId="18" xfId="0" applyFont="1" applyBorder="1" applyAlignment="1">
      <alignment horizontal="right"/>
    </xf>
    <xf numFmtId="0" fontId="75" fillId="0" borderId="44" xfId="0" applyFont="1" applyBorder="1" applyAlignment="1">
      <alignment horizontal="left"/>
    </xf>
    <xf numFmtId="49" fontId="72" fillId="0" borderId="44" xfId="0" applyNumberFormat="1" applyFont="1" applyBorder="1" applyAlignment="1">
      <alignment horizontal="center"/>
    </xf>
    <xf numFmtId="166" fontId="68" fillId="24" borderId="41" xfId="0" applyNumberFormat="1" applyFont="1" applyFill="1" applyBorder="1" applyAlignment="1">
      <alignment/>
    </xf>
    <xf numFmtId="0" fontId="72" fillId="0" borderId="15" xfId="0" applyFont="1" applyBorder="1" applyAlignment="1">
      <alignment horizontal="center" vertical="top"/>
    </xf>
    <xf numFmtId="0" fontId="72" fillId="0" borderId="10" xfId="0" applyFont="1" applyBorder="1" applyAlignment="1">
      <alignment horizontal="center" vertical="center"/>
    </xf>
    <xf numFmtId="166" fontId="76" fillId="24" borderId="10" xfId="0" applyNumberFormat="1" applyFont="1" applyFill="1" applyBorder="1" applyAlignment="1">
      <alignment/>
    </xf>
    <xf numFmtId="0" fontId="72" fillId="0" borderId="23" xfId="0" applyFont="1" applyBorder="1" applyAlignment="1">
      <alignment horizontal="center" vertical="top"/>
    </xf>
    <xf numFmtId="0" fontId="21" fillId="0" borderId="60" xfId="0" applyFont="1" applyBorder="1" applyAlignment="1">
      <alignment horizontal="center"/>
    </xf>
    <xf numFmtId="0" fontId="72" fillId="0" borderId="43" xfId="0" applyFont="1" applyBorder="1" applyAlignment="1">
      <alignment horizontal="center" vertical="top"/>
    </xf>
    <xf numFmtId="0" fontId="78" fillId="0" borderId="23" xfId="0" applyFont="1" applyBorder="1" applyAlignment="1">
      <alignment horizontal="center" vertical="top"/>
    </xf>
    <xf numFmtId="0" fontId="72" fillId="0" borderId="44" xfId="0" applyFont="1" applyBorder="1" applyAlignment="1">
      <alignment horizontal="center" vertical="top"/>
    </xf>
    <xf numFmtId="0" fontId="69" fillId="0" borderId="0" xfId="0" applyFont="1" applyAlignment="1">
      <alignment horizontal="center" vertical="top"/>
    </xf>
    <xf numFmtId="166" fontId="76" fillId="0" borderId="24" xfId="0" applyNumberFormat="1" applyFont="1" applyBorder="1" applyAlignment="1">
      <alignment/>
    </xf>
    <xf numFmtId="49" fontId="72" fillId="0" borderId="12" xfId="0" applyNumberFormat="1" applyFont="1" applyBorder="1" applyAlignment="1">
      <alignment horizontal="center"/>
    </xf>
    <xf numFmtId="166" fontId="76" fillId="0" borderId="44" xfId="0" applyNumberFormat="1" applyFont="1" applyBorder="1" applyAlignment="1">
      <alignment/>
    </xf>
    <xf numFmtId="166" fontId="76" fillId="0" borderId="44" xfId="0" applyNumberFormat="1" applyFont="1" applyBorder="1" applyAlignment="1">
      <alignment horizontal="center"/>
    </xf>
    <xf numFmtId="49" fontId="72" fillId="0" borderId="23" xfId="0" applyNumberFormat="1" applyFont="1" applyBorder="1" applyAlignment="1">
      <alignment/>
    </xf>
    <xf numFmtId="49" fontId="72" fillId="0" borderId="23" xfId="0" applyNumberFormat="1" applyFont="1" applyBorder="1" applyAlignment="1">
      <alignment horizontal="center"/>
    </xf>
    <xf numFmtId="166" fontId="74" fillId="0" borderId="61" xfId="0" applyNumberFormat="1" applyFont="1" applyBorder="1" applyAlignment="1">
      <alignment/>
    </xf>
    <xf numFmtId="0" fontId="72" fillId="0" borderId="44" xfId="0" applyFont="1" applyBorder="1" applyAlignment="1">
      <alignment horizontal="center"/>
    </xf>
    <xf numFmtId="166" fontId="76" fillId="0" borderId="50" xfId="0" applyNumberFormat="1" applyFont="1" applyBorder="1" applyAlignment="1">
      <alignment/>
    </xf>
    <xf numFmtId="166" fontId="74" fillId="0" borderId="60" xfId="0" applyNumberFormat="1" applyFont="1" applyBorder="1" applyAlignment="1">
      <alignment/>
    </xf>
    <xf numFmtId="0" fontId="73" fillId="0" borderId="11" xfId="64" applyFont="1" applyBorder="1" applyAlignment="1">
      <alignment wrapText="1"/>
      <protection/>
    </xf>
    <xf numFmtId="0" fontId="73" fillId="0" borderId="16" xfId="53" applyFont="1" applyBorder="1" applyAlignment="1">
      <alignment wrapText="1"/>
      <protection/>
    </xf>
    <xf numFmtId="0" fontId="38" fillId="0" borderId="43" xfId="0" applyFont="1" applyBorder="1" applyAlignment="1">
      <alignment wrapText="1"/>
    </xf>
    <xf numFmtId="0" fontId="73" fillId="0" borderId="12" xfId="53" applyFont="1" applyBorder="1" applyAlignment="1">
      <alignment wrapText="1"/>
      <protection/>
    </xf>
    <xf numFmtId="0" fontId="73" fillId="0" borderId="26" xfId="0" applyFont="1" applyBorder="1" applyAlignment="1">
      <alignment wrapText="1"/>
    </xf>
    <xf numFmtId="0" fontId="79" fillId="0" borderId="0" xfId="0" applyFont="1" applyAlignment="1">
      <alignment wrapText="1"/>
    </xf>
    <xf numFmtId="0" fontId="73" fillId="0" borderId="28" xfId="0" applyFont="1" applyBorder="1" applyAlignment="1">
      <alignment wrapText="1"/>
    </xf>
    <xf numFmtId="0" fontId="73" fillId="0" borderId="17" xfId="0" applyFont="1" applyBorder="1" applyAlignment="1">
      <alignment wrapText="1"/>
    </xf>
    <xf numFmtId="0" fontId="73" fillId="0" borderId="19" xfId="0" applyFont="1" applyBorder="1" applyAlignment="1">
      <alignment wrapText="1"/>
    </xf>
    <xf numFmtId="0" fontId="38" fillId="0" borderId="41" xfId="0" applyFont="1" applyBorder="1" applyAlignment="1">
      <alignment wrapText="1"/>
    </xf>
    <xf numFmtId="0" fontId="73" fillId="0" borderId="21" xfId="0" applyFont="1" applyBorder="1" applyAlignment="1">
      <alignment wrapText="1"/>
    </xf>
    <xf numFmtId="0" fontId="73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4" fillId="0" borderId="41" xfId="0" applyFont="1" applyBorder="1" applyAlignment="1">
      <alignment wrapText="1"/>
    </xf>
    <xf numFmtId="0" fontId="73" fillId="0" borderId="15" xfId="0" applyFont="1" applyBorder="1" applyAlignment="1">
      <alignment wrapText="1"/>
    </xf>
    <xf numFmtId="0" fontId="73" fillId="0" borderId="14" xfId="0" applyFont="1" applyBorder="1" applyAlignment="1">
      <alignment wrapText="1"/>
    </xf>
    <xf numFmtId="0" fontId="73" fillId="0" borderId="0" xfId="0" applyFont="1" applyBorder="1" applyAlignment="1">
      <alignment wrapText="1"/>
    </xf>
    <xf numFmtId="0" fontId="38" fillId="0" borderId="0" xfId="0" applyFont="1" applyAlignment="1">
      <alignment/>
    </xf>
    <xf numFmtId="0" fontId="38" fillId="0" borderId="41" xfId="0" applyFont="1" applyBorder="1" applyAlignment="1">
      <alignment/>
    </xf>
    <xf numFmtId="0" fontId="47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" fontId="74" fillId="0" borderId="24" xfId="0" applyNumberFormat="1" applyFont="1" applyBorder="1" applyAlignment="1">
      <alignment horizontal="center"/>
    </xf>
    <xf numFmtId="166" fontId="74" fillId="0" borderId="16" xfId="0" applyNumberFormat="1" applyFont="1" applyBorder="1" applyAlignment="1">
      <alignment horizontal="center"/>
    </xf>
    <xf numFmtId="166" fontId="68" fillId="0" borderId="16" xfId="0" applyNumberFormat="1" applyFont="1" applyBorder="1" applyAlignment="1">
      <alignment horizontal="center"/>
    </xf>
    <xf numFmtId="166" fontId="77" fillId="0" borderId="16" xfId="0" applyNumberFormat="1" applyFont="1" applyBorder="1" applyAlignment="1">
      <alignment horizontal="center"/>
    </xf>
    <xf numFmtId="166" fontId="76" fillId="0" borderId="16" xfId="0" applyNumberFormat="1" applyFont="1" applyBorder="1" applyAlignment="1">
      <alignment horizontal="center"/>
    </xf>
    <xf numFmtId="2" fontId="77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6" fontId="67" fillId="0" borderId="16" xfId="0" applyNumberFormat="1" applyFont="1" applyBorder="1" applyAlignment="1">
      <alignment horizontal="center"/>
    </xf>
    <xf numFmtId="166" fontId="80" fillId="0" borderId="16" xfId="0" applyNumberFormat="1" applyFont="1" applyBorder="1" applyAlignment="1">
      <alignment horizontal="center"/>
    </xf>
    <xf numFmtId="166" fontId="67" fillId="0" borderId="16" xfId="0" applyNumberFormat="1" applyFont="1" applyBorder="1" applyAlignment="1">
      <alignment horizontal="center"/>
    </xf>
    <xf numFmtId="49" fontId="32" fillId="0" borderId="18" xfId="0" applyNumberFormat="1" applyFont="1" applyBorder="1" applyAlignment="1">
      <alignment horizontal="center"/>
    </xf>
    <xf numFmtId="49" fontId="31" fillId="0" borderId="43" xfId="0" applyNumberFormat="1" applyFont="1" applyBorder="1" applyAlignment="1">
      <alignment horizontal="center"/>
    </xf>
    <xf numFmtId="0" fontId="32" fillId="0" borderId="49" xfId="0" applyFont="1" applyBorder="1" applyAlignment="1">
      <alignment/>
    </xf>
    <xf numFmtId="166" fontId="42" fillId="0" borderId="41" xfId="0" applyNumberFormat="1" applyFont="1" applyBorder="1" applyAlignment="1">
      <alignment/>
    </xf>
    <xf numFmtId="166" fontId="42" fillId="0" borderId="15" xfId="0" applyNumberFormat="1" applyFont="1" applyBorder="1" applyAlignment="1">
      <alignment/>
    </xf>
    <xf numFmtId="166" fontId="42" fillId="0" borderId="60" xfId="0" applyNumberFormat="1" applyFont="1" applyBorder="1" applyAlignment="1">
      <alignment/>
    </xf>
    <xf numFmtId="0" fontId="31" fillId="0" borderId="62" xfId="0" applyFont="1" applyBorder="1" applyAlignment="1">
      <alignment wrapText="1"/>
    </xf>
    <xf numFmtId="0" fontId="31" fillId="0" borderId="41" xfId="0" applyFont="1" applyBorder="1" applyAlignment="1">
      <alignment horizontal="center"/>
    </xf>
    <xf numFmtId="0" fontId="31" fillId="0" borderId="43" xfId="0" applyFont="1" applyBorder="1" applyAlignment="1">
      <alignment horizontal="center"/>
    </xf>
    <xf numFmtId="166" fontId="1" fillId="0" borderId="10" xfId="0" applyNumberFormat="1" applyFont="1" applyBorder="1" applyAlignment="1">
      <alignment/>
    </xf>
    <xf numFmtId="166" fontId="26" fillId="0" borderId="41" xfId="0" applyNumberFormat="1" applyFont="1" applyBorder="1" applyAlignment="1">
      <alignment/>
    </xf>
    <xf numFmtId="0" fontId="31" fillId="0" borderId="63" xfId="0" applyFont="1" applyBorder="1" applyAlignment="1">
      <alignment horizontal="center"/>
    </xf>
    <xf numFmtId="0" fontId="31" fillId="0" borderId="55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49" xfId="0" applyFont="1" applyBorder="1" applyAlignment="1">
      <alignment horizontal="center"/>
    </xf>
    <xf numFmtId="0" fontId="31" fillId="0" borderId="44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166" fontId="1" fillId="0" borderId="0" xfId="0" applyNumberFormat="1" applyFont="1" applyBorder="1" applyAlignment="1">
      <alignment/>
    </xf>
    <xf numFmtId="166" fontId="1" fillId="0" borderId="17" xfId="0" applyNumberFormat="1" applyFont="1" applyBorder="1" applyAlignment="1">
      <alignment/>
    </xf>
    <xf numFmtId="166" fontId="48" fillId="0" borderId="12" xfId="0" applyNumberFormat="1" applyFont="1" applyBorder="1" applyAlignment="1">
      <alignment/>
    </xf>
    <xf numFmtId="164" fontId="48" fillId="0" borderId="13" xfId="0" applyNumberFormat="1" applyFont="1" applyBorder="1" applyAlignment="1">
      <alignment/>
    </xf>
    <xf numFmtId="166" fontId="42" fillId="0" borderId="10" xfId="0" applyNumberFormat="1" applyFont="1" applyBorder="1" applyAlignment="1">
      <alignment/>
    </xf>
    <xf numFmtId="166" fontId="42" fillId="0" borderId="22" xfId="0" applyNumberFormat="1" applyFont="1" applyBorder="1" applyAlignment="1">
      <alignment/>
    </xf>
    <xf numFmtId="49" fontId="41" fillId="25" borderId="13" xfId="0" applyNumberFormat="1" applyFont="1" applyFill="1" applyBorder="1" applyAlignment="1" applyProtection="1">
      <alignment horizontal="left" vertical="center" wrapText="1"/>
      <protection locked="0"/>
    </xf>
    <xf numFmtId="166" fontId="42" fillId="0" borderId="16" xfId="0" applyNumberFormat="1" applyFont="1" applyBorder="1" applyAlignment="1">
      <alignment/>
    </xf>
    <xf numFmtId="0" fontId="34" fillId="0" borderId="16" xfId="0" applyFont="1" applyBorder="1" applyAlignment="1">
      <alignment wrapText="1"/>
    </xf>
    <xf numFmtId="0" fontId="32" fillId="0" borderId="0" xfId="0" applyFont="1" applyBorder="1" applyAlignment="1">
      <alignment horizontal="center"/>
    </xf>
    <xf numFmtId="0" fontId="31" fillId="0" borderId="43" xfId="0" applyFont="1" applyBorder="1" applyAlignment="1">
      <alignment wrapText="1"/>
    </xf>
    <xf numFmtId="166" fontId="40" fillId="0" borderId="20" xfId="0" applyNumberFormat="1" applyFont="1" applyBorder="1" applyAlignment="1">
      <alignment/>
    </xf>
    <xf numFmtId="166" fontId="40" fillId="0" borderId="24" xfId="0" applyNumberFormat="1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 horizontal="center"/>
    </xf>
    <xf numFmtId="0" fontId="48" fillId="0" borderId="12" xfId="0" applyFont="1" applyBorder="1" applyAlignment="1">
      <alignment/>
    </xf>
    <xf numFmtId="0" fontId="48" fillId="0" borderId="19" xfId="0" applyFont="1" applyBorder="1" applyAlignment="1">
      <alignment/>
    </xf>
    <xf numFmtId="166" fontId="48" fillId="0" borderId="19" xfId="0" applyNumberFormat="1" applyFont="1" applyBorder="1" applyAlignment="1">
      <alignment/>
    </xf>
    <xf numFmtId="166" fontId="42" fillId="0" borderId="14" xfId="0" applyNumberFormat="1" applyFont="1" applyBorder="1" applyAlignment="1">
      <alignment/>
    </xf>
    <xf numFmtId="166" fontId="42" fillId="0" borderId="15" xfId="0" applyNumberFormat="1" applyFont="1" applyBorder="1" applyAlignment="1">
      <alignment/>
    </xf>
    <xf numFmtId="166" fontId="42" fillId="0" borderId="13" xfId="0" applyNumberFormat="1" applyFont="1" applyBorder="1" applyAlignment="1">
      <alignment/>
    </xf>
    <xf numFmtId="166" fontId="42" fillId="0" borderId="20" xfId="0" applyNumberFormat="1" applyFont="1" applyBorder="1" applyAlignment="1">
      <alignment/>
    </xf>
    <xf numFmtId="166" fontId="42" fillId="0" borderId="54" xfId="0" applyNumberFormat="1" applyFont="1" applyBorder="1" applyAlignment="1">
      <alignment/>
    </xf>
    <xf numFmtId="166" fontId="42" fillId="0" borderId="27" xfId="0" applyNumberFormat="1" applyFont="1" applyBorder="1" applyAlignment="1">
      <alignment/>
    </xf>
    <xf numFmtId="166" fontId="48" fillId="0" borderId="20" xfId="0" applyNumberFormat="1" applyFont="1" applyBorder="1" applyAlignment="1">
      <alignment/>
    </xf>
    <xf numFmtId="166" fontId="42" fillId="0" borderId="21" xfId="0" applyNumberFormat="1" applyFont="1" applyBorder="1" applyAlignment="1">
      <alignment/>
    </xf>
    <xf numFmtId="164" fontId="48" fillId="0" borderId="12" xfId="0" applyNumberFormat="1" applyFont="1" applyBorder="1" applyAlignment="1">
      <alignment/>
    </xf>
    <xf numFmtId="166" fontId="42" fillId="0" borderId="24" xfId="0" applyNumberFormat="1" applyFont="1" applyBorder="1" applyAlignment="1">
      <alignment/>
    </xf>
    <xf numFmtId="166" fontId="42" fillId="0" borderId="26" xfId="0" applyNumberFormat="1" applyFont="1" applyBorder="1" applyAlignment="1">
      <alignment/>
    </xf>
    <xf numFmtId="166" fontId="48" fillId="0" borderId="0" xfId="0" applyNumberFormat="1" applyFont="1" applyBorder="1" applyAlignment="1">
      <alignment/>
    </xf>
    <xf numFmtId="166" fontId="42" fillId="0" borderId="23" xfId="0" applyNumberFormat="1" applyFont="1" applyBorder="1" applyAlignment="1">
      <alignment/>
    </xf>
    <xf numFmtId="166" fontId="42" fillId="0" borderId="11" xfId="0" applyNumberFormat="1" applyFont="1" applyBorder="1" applyAlignment="1">
      <alignment/>
    </xf>
    <xf numFmtId="166" fontId="81" fillId="0" borderId="20" xfId="0" applyNumberFormat="1" applyFont="1" applyBorder="1" applyAlignment="1">
      <alignment/>
    </xf>
    <xf numFmtId="166" fontId="81" fillId="0" borderId="0" xfId="0" applyNumberFormat="1" applyFont="1" applyBorder="1" applyAlignment="1">
      <alignment/>
    </xf>
    <xf numFmtId="166" fontId="48" fillId="0" borderId="12" xfId="0" applyNumberFormat="1" applyFont="1" applyBorder="1" applyAlignment="1">
      <alignment horizontal="center"/>
    </xf>
    <xf numFmtId="166" fontId="42" fillId="0" borderId="43" xfId="0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6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22" xfId="0" applyFont="1" applyBorder="1" applyAlignment="1">
      <alignment/>
    </xf>
    <xf numFmtId="167" fontId="42" fillId="0" borderId="10" xfId="0" applyNumberFormat="1" applyFont="1" applyBorder="1" applyAlignment="1">
      <alignment/>
    </xf>
    <xf numFmtId="166" fontId="43" fillId="0" borderId="10" xfId="0" applyNumberFormat="1" applyFont="1" applyBorder="1" applyAlignment="1">
      <alignment horizontal="center"/>
    </xf>
    <xf numFmtId="164" fontId="48" fillId="0" borderId="22" xfId="0" applyNumberFormat="1" applyFont="1" applyBorder="1" applyAlignment="1">
      <alignment/>
    </xf>
    <xf numFmtId="167" fontId="42" fillId="0" borderId="16" xfId="0" applyNumberFormat="1" applyFont="1" applyBorder="1" applyAlignment="1">
      <alignment/>
    </xf>
    <xf numFmtId="164" fontId="42" fillId="0" borderId="24" xfId="0" applyNumberFormat="1" applyFont="1" applyBorder="1" applyAlignment="1">
      <alignment/>
    </xf>
    <xf numFmtId="166" fontId="42" fillId="0" borderId="42" xfId="0" applyNumberFormat="1" applyFont="1" applyBorder="1" applyAlignment="1">
      <alignment/>
    </xf>
    <xf numFmtId="164" fontId="48" fillId="0" borderId="24" xfId="0" applyNumberFormat="1" applyFont="1" applyBorder="1" applyAlignment="1">
      <alignment/>
    </xf>
    <xf numFmtId="166" fontId="40" fillId="0" borderId="16" xfId="0" applyNumberFormat="1" applyFont="1" applyBorder="1" applyAlignment="1">
      <alignment/>
    </xf>
    <xf numFmtId="166" fontId="42" fillId="0" borderId="17" xfId="0" applyNumberFormat="1" applyFont="1" applyBorder="1" applyAlignment="1">
      <alignment/>
    </xf>
    <xf numFmtId="166" fontId="42" fillId="0" borderId="28" xfId="0" applyNumberFormat="1" applyFont="1" applyBorder="1" applyAlignment="1">
      <alignment/>
    </xf>
    <xf numFmtId="164" fontId="48" fillId="0" borderId="17" xfId="0" applyNumberFormat="1" applyFont="1" applyBorder="1" applyAlignment="1">
      <alignment/>
    </xf>
    <xf numFmtId="164" fontId="81" fillId="0" borderId="24" xfId="0" applyNumberFormat="1" applyFont="1" applyBorder="1" applyAlignment="1">
      <alignment/>
    </xf>
    <xf numFmtId="164" fontId="81" fillId="0" borderId="17" xfId="0" applyNumberFormat="1" applyFont="1" applyBorder="1" applyAlignment="1">
      <alignment/>
    </xf>
    <xf numFmtId="164" fontId="48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166" fontId="1" fillId="24" borderId="16" xfId="0" applyNumberFormat="1" applyFont="1" applyFill="1" applyBorder="1" applyAlignment="1">
      <alignment/>
    </xf>
    <xf numFmtId="0" fontId="22" fillId="0" borderId="41" xfId="0" applyFont="1" applyBorder="1" applyAlignment="1">
      <alignment horizontal="center"/>
    </xf>
    <xf numFmtId="166" fontId="22" fillId="24" borderId="16" xfId="0" applyNumberFormat="1" applyFont="1" applyFill="1" applyBorder="1" applyAlignment="1">
      <alignment/>
    </xf>
    <xf numFmtId="0" fontId="24" fillId="0" borderId="20" xfId="0" applyFont="1" applyBorder="1" applyAlignment="1">
      <alignment horizontal="left"/>
    </xf>
    <xf numFmtId="166" fontId="27" fillId="0" borderId="20" xfId="0" applyNumberFormat="1" applyFont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44" xfId="0" applyFont="1" applyBorder="1" applyAlignment="1">
      <alignment horizontal="left"/>
    </xf>
    <xf numFmtId="166" fontId="27" fillId="0" borderId="0" xfId="0" applyNumberFormat="1" applyFont="1" applyBorder="1" applyAlignment="1">
      <alignment/>
    </xf>
    <xf numFmtId="0" fontId="24" fillId="0" borderId="14" xfId="0" applyFont="1" applyBorder="1" applyAlignment="1">
      <alignment/>
    </xf>
    <xf numFmtId="166" fontId="27" fillId="0" borderId="65" xfId="0" applyNumberFormat="1" applyFont="1" applyBorder="1" applyAlignment="1">
      <alignment/>
    </xf>
    <xf numFmtId="166" fontId="26" fillId="0" borderId="0" xfId="0" applyNumberFormat="1" applyFont="1" applyBorder="1" applyAlignment="1">
      <alignment/>
    </xf>
    <xf numFmtId="0" fontId="22" fillId="0" borderId="11" xfId="0" applyFont="1" applyBorder="1" applyAlignment="1">
      <alignment wrapText="1"/>
    </xf>
    <xf numFmtId="0" fontId="22" fillId="0" borderId="43" xfId="0" applyFont="1" applyBorder="1" applyAlignment="1">
      <alignment horizontal="center"/>
    </xf>
    <xf numFmtId="166" fontId="26" fillId="0" borderId="65" xfId="0" applyNumberFormat="1" applyFont="1" applyBorder="1" applyAlignment="1">
      <alignment/>
    </xf>
    <xf numFmtId="166" fontId="26" fillId="0" borderId="60" xfId="0" applyNumberFormat="1" applyFont="1" applyBorder="1" applyAlignment="1">
      <alignment/>
    </xf>
    <xf numFmtId="0" fontId="41" fillId="0" borderId="41" xfId="0" applyFont="1" applyBorder="1" applyAlignment="1">
      <alignment horizontal="center"/>
    </xf>
    <xf numFmtId="166" fontId="1" fillId="0" borderId="15" xfId="0" applyNumberFormat="1" applyFont="1" applyBorder="1" applyAlignment="1">
      <alignment/>
    </xf>
    <xf numFmtId="166" fontId="1" fillId="0" borderId="24" xfId="0" applyNumberFormat="1" applyFont="1" applyBorder="1" applyAlignment="1">
      <alignment/>
    </xf>
    <xf numFmtId="0" fontId="22" fillId="0" borderId="44" xfId="0" applyFont="1" applyBorder="1" applyAlignment="1">
      <alignment horizontal="center"/>
    </xf>
    <xf numFmtId="0" fontId="41" fillId="0" borderId="43" xfId="0" applyFont="1" applyBorder="1" applyAlignment="1">
      <alignment horizontal="center"/>
    </xf>
    <xf numFmtId="166" fontId="27" fillId="0" borderId="17" xfId="0" applyNumberFormat="1" applyFont="1" applyBorder="1" applyAlignment="1">
      <alignment/>
    </xf>
    <xf numFmtId="166" fontId="27" fillId="0" borderId="60" xfId="0" applyNumberFormat="1" applyFont="1" applyBorder="1" applyAlignment="1">
      <alignment/>
    </xf>
    <xf numFmtId="166" fontId="1" fillId="0" borderId="65" xfId="0" applyNumberFormat="1" applyFont="1" applyBorder="1" applyAlignment="1">
      <alignment/>
    </xf>
    <xf numFmtId="0" fontId="22" fillId="0" borderId="52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166" fontId="27" fillId="0" borderId="38" xfId="0" applyNumberFormat="1" applyFont="1" applyBorder="1" applyAlignment="1">
      <alignment/>
    </xf>
    <xf numFmtId="0" fontId="24" fillId="0" borderId="49" xfId="0" applyFont="1" applyBorder="1" applyAlignment="1">
      <alignment horizontal="left"/>
    </xf>
    <xf numFmtId="0" fontId="22" fillId="0" borderId="60" xfId="0" applyFont="1" applyBorder="1" applyAlignment="1">
      <alignment horizontal="center"/>
    </xf>
    <xf numFmtId="0" fontId="32" fillId="0" borderId="23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8" xfId="0" applyFont="1" applyBorder="1" applyAlignment="1">
      <alignment/>
    </xf>
    <xf numFmtId="0" fontId="24" fillId="0" borderId="12" xfId="0" applyFont="1" applyBorder="1" applyAlignment="1">
      <alignment/>
    </xf>
    <xf numFmtId="0" fontId="32" fillId="0" borderId="20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9" xfId="0" applyFont="1" applyBorder="1" applyAlignment="1">
      <alignment/>
    </xf>
    <xf numFmtId="0" fontId="66" fillId="0" borderId="18" xfId="0" applyFont="1" applyBorder="1" applyAlignment="1">
      <alignment/>
    </xf>
    <xf numFmtId="0" fontId="66" fillId="0" borderId="46" xfId="0" applyFont="1" applyBorder="1" applyAlignment="1">
      <alignment/>
    </xf>
    <xf numFmtId="0" fontId="75" fillId="0" borderId="11" xfId="64" applyFont="1" applyBorder="1">
      <alignment/>
      <protection/>
    </xf>
    <xf numFmtId="0" fontId="75" fillId="0" borderId="23" xfId="53" applyFont="1" applyBorder="1">
      <alignment/>
      <protection/>
    </xf>
    <xf numFmtId="0" fontId="75" fillId="0" borderId="12" xfId="56" applyFont="1" applyBorder="1">
      <alignment/>
      <protection/>
    </xf>
    <xf numFmtId="0" fontId="75" fillId="0" borderId="20" xfId="57" applyFont="1" applyBorder="1">
      <alignment/>
      <protection/>
    </xf>
    <xf numFmtId="0" fontId="75" fillId="0" borderId="18" xfId="53" applyFont="1" applyBorder="1">
      <alignment/>
      <protection/>
    </xf>
    <xf numFmtId="0" fontId="75" fillId="0" borderId="50" xfId="0" applyFont="1" applyBorder="1" applyAlignment="1">
      <alignment/>
    </xf>
    <xf numFmtId="166" fontId="68" fillId="0" borderId="10" xfId="0" applyNumberFormat="1" applyFont="1" applyBorder="1" applyAlignment="1">
      <alignment horizontal="center"/>
    </xf>
    <xf numFmtId="0" fontId="73" fillId="0" borderId="44" xfId="0" applyFont="1" applyBorder="1" applyAlignment="1">
      <alignment wrapText="1"/>
    </xf>
    <xf numFmtId="166" fontId="76" fillId="24" borderId="35" xfId="0" applyNumberFormat="1" applyFont="1" applyFill="1" applyBorder="1" applyAlignment="1">
      <alignment/>
    </xf>
    <xf numFmtId="0" fontId="73" fillId="0" borderId="50" xfId="0" applyFont="1" applyBorder="1" applyAlignment="1">
      <alignment wrapText="1"/>
    </xf>
    <xf numFmtId="166" fontId="76" fillId="0" borderId="13" xfId="0" applyNumberFormat="1" applyFont="1" applyBorder="1" applyAlignment="1">
      <alignment horizontal="center"/>
    </xf>
    <xf numFmtId="166" fontId="68" fillId="0" borderId="13" xfId="0" applyNumberFormat="1" applyFont="1" applyBorder="1" applyAlignment="1">
      <alignment horizontal="center"/>
    </xf>
    <xf numFmtId="166" fontId="68" fillId="0" borderId="41" xfId="0" applyNumberFormat="1" applyFont="1" applyBorder="1" applyAlignment="1">
      <alignment/>
    </xf>
    <xf numFmtId="49" fontId="72" fillId="0" borderId="66" xfId="56" applyNumberFormat="1" applyFont="1" applyBorder="1" applyAlignment="1">
      <alignment horizontal="center"/>
      <protection/>
    </xf>
    <xf numFmtId="49" fontId="72" fillId="0" borderId="43" xfId="56" applyNumberFormat="1" applyFont="1" applyBorder="1" applyAlignment="1">
      <alignment horizontal="center"/>
      <protection/>
    </xf>
    <xf numFmtId="0" fontId="78" fillId="0" borderId="44" xfId="56" applyFont="1" applyBorder="1" applyAlignment="1">
      <alignment horizontal="center"/>
      <protection/>
    </xf>
    <xf numFmtId="0" fontId="72" fillId="0" borderId="41" xfId="0" applyFont="1" applyBorder="1" applyAlignment="1">
      <alignment horizontal="center" vertical="center"/>
    </xf>
    <xf numFmtId="0" fontId="72" fillId="0" borderId="27" xfId="0" applyFont="1" applyBorder="1" applyAlignment="1">
      <alignment/>
    </xf>
    <xf numFmtId="0" fontId="22" fillId="0" borderId="12" xfId="0" applyFont="1" applyBorder="1" applyAlignment="1">
      <alignment horizontal="center" vertical="center"/>
    </xf>
    <xf numFmtId="0" fontId="71" fillId="0" borderId="49" xfId="0" applyFont="1" applyBorder="1" applyAlignment="1">
      <alignment/>
    </xf>
    <xf numFmtId="0" fontId="72" fillId="0" borderId="13" xfId="0" applyFont="1" applyBorder="1" applyAlignment="1">
      <alignment horizontal="center"/>
    </xf>
    <xf numFmtId="0" fontId="71" fillId="0" borderId="44" xfId="0" applyFont="1" applyBorder="1" applyAlignment="1">
      <alignment/>
    </xf>
    <xf numFmtId="0" fontId="72" fillId="0" borderId="41" xfId="0" applyFont="1" applyBorder="1" applyAlignment="1">
      <alignment wrapText="1"/>
    </xf>
    <xf numFmtId="0" fontId="20" fillId="0" borderId="67" xfId="0" applyFont="1" applyBorder="1" applyAlignment="1" applyProtection="1">
      <alignment horizontal="center"/>
      <protection/>
    </xf>
    <xf numFmtId="4" fontId="74" fillId="0" borderId="39" xfId="0" applyNumberFormat="1" applyFont="1" applyBorder="1" applyAlignment="1">
      <alignment horizontal="center"/>
    </xf>
    <xf numFmtId="4" fontId="74" fillId="0" borderId="60" xfId="0" applyNumberFormat="1" applyFont="1" applyBorder="1" applyAlignment="1">
      <alignment horizontal="center"/>
    </xf>
    <xf numFmtId="166" fontId="74" fillId="0" borderId="10" xfId="0" applyNumberFormat="1" applyFont="1" applyBorder="1" applyAlignment="1">
      <alignment horizontal="center"/>
    </xf>
    <xf numFmtId="166" fontId="68" fillId="24" borderId="51" xfId="0" applyNumberFormat="1" applyFont="1" applyFill="1" applyBorder="1" applyAlignment="1">
      <alignment/>
    </xf>
    <xf numFmtId="166" fontId="67" fillId="0" borderId="51" xfId="0" applyNumberFormat="1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31" fillId="0" borderId="44" xfId="0" applyFont="1" applyBorder="1" applyAlignment="1">
      <alignment horizontal="left" wrapText="1"/>
    </xf>
    <xf numFmtId="166" fontId="1" fillId="0" borderId="44" xfId="0" applyNumberFormat="1" applyFont="1" applyBorder="1" applyAlignment="1">
      <alignment/>
    </xf>
    <xf numFmtId="0" fontId="32" fillId="0" borderId="68" xfId="0" applyFont="1" applyBorder="1" applyAlignment="1">
      <alignment horizontal="left"/>
    </xf>
    <xf numFmtId="0" fontId="33" fillId="0" borderId="68" xfId="0" applyFont="1" applyBorder="1" applyAlignment="1">
      <alignment horizontal="center" wrapText="1"/>
    </xf>
    <xf numFmtId="166" fontId="42" fillId="0" borderId="61" xfId="0" applyNumberFormat="1" applyFont="1" applyBorder="1" applyAlignment="1">
      <alignment/>
    </xf>
    <xf numFmtId="166" fontId="42" fillId="0" borderId="51" xfId="0" applyNumberFormat="1" applyFont="1" applyBorder="1" applyAlignment="1">
      <alignment/>
    </xf>
    <xf numFmtId="0" fontId="66" fillId="0" borderId="47" xfId="0" applyFont="1" applyBorder="1" applyAlignment="1">
      <alignment/>
    </xf>
    <xf numFmtId="0" fontId="31" fillId="0" borderId="69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44" xfId="0" applyFont="1" applyBorder="1" applyAlignment="1">
      <alignment horizontal="center"/>
    </xf>
    <xf numFmtId="0" fontId="31" fillId="0" borderId="70" xfId="0" applyFont="1" applyBorder="1" applyAlignment="1">
      <alignment/>
    </xf>
    <xf numFmtId="0" fontId="31" fillId="0" borderId="68" xfId="0" applyFont="1" applyBorder="1" applyAlignment="1">
      <alignment/>
    </xf>
    <xf numFmtId="0" fontId="31" fillId="0" borderId="28" xfId="0" applyFont="1" applyBorder="1" applyAlignment="1">
      <alignment horizontal="center"/>
    </xf>
    <xf numFmtId="0" fontId="31" fillId="0" borderId="44" xfId="0" applyFont="1" applyBorder="1" applyAlignment="1">
      <alignment wrapText="1"/>
    </xf>
    <xf numFmtId="166" fontId="42" fillId="0" borderId="44" xfId="0" applyNumberFormat="1" applyFont="1" applyBorder="1" applyAlignment="1">
      <alignment/>
    </xf>
    <xf numFmtId="0" fontId="32" fillId="0" borderId="62" xfId="0" applyFont="1" applyBorder="1" applyAlignment="1">
      <alignment/>
    </xf>
    <xf numFmtId="166" fontId="48" fillId="0" borderId="62" xfId="0" applyNumberFormat="1" applyFont="1" applyBorder="1" applyAlignment="1">
      <alignment/>
    </xf>
    <xf numFmtId="164" fontId="48" fillId="0" borderId="28" xfId="0" applyNumberFormat="1" applyFont="1" applyBorder="1" applyAlignment="1">
      <alignment/>
    </xf>
    <xf numFmtId="166" fontId="26" fillId="0" borderId="68" xfId="0" applyNumberFormat="1" applyFont="1" applyBorder="1" applyAlignment="1">
      <alignment/>
    </xf>
    <xf numFmtId="166" fontId="28" fillId="0" borderId="68" xfId="0" applyNumberFormat="1" applyFont="1" applyBorder="1" applyAlignment="1">
      <alignment/>
    </xf>
    <xf numFmtId="166" fontId="27" fillId="0" borderId="35" xfId="0" applyNumberFormat="1" applyFont="1" applyBorder="1" applyAlignment="1">
      <alignment/>
    </xf>
    <xf numFmtId="0" fontId="31" fillId="0" borderId="27" xfId="0" applyFont="1" applyBorder="1" applyAlignment="1">
      <alignment wrapText="1"/>
    </xf>
    <xf numFmtId="166" fontId="42" fillId="0" borderId="35" xfId="0" applyNumberFormat="1" applyFont="1" applyBorder="1" applyAlignment="1">
      <alignment/>
    </xf>
    <xf numFmtId="0" fontId="31" fillId="0" borderId="68" xfId="0" applyFont="1" applyBorder="1" applyAlignment="1">
      <alignment wrapText="1"/>
    </xf>
    <xf numFmtId="166" fontId="42" fillId="0" borderId="62" xfId="0" applyNumberFormat="1" applyFont="1" applyBorder="1" applyAlignment="1">
      <alignment/>
    </xf>
    <xf numFmtId="164" fontId="42" fillId="0" borderId="28" xfId="0" applyNumberFormat="1" applyFont="1" applyBorder="1" applyAlignment="1">
      <alignment/>
    </xf>
    <xf numFmtId="164" fontId="42" fillId="0" borderId="68" xfId="0" applyNumberFormat="1" applyFont="1" applyBorder="1" applyAlignment="1">
      <alignment/>
    </xf>
    <xf numFmtId="164" fontId="42" fillId="0" borderId="35" xfId="0" applyNumberFormat="1" applyFont="1" applyBorder="1" applyAlignment="1">
      <alignment/>
    </xf>
    <xf numFmtId="49" fontId="39" fillId="25" borderId="26" xfId="0" applyNumberFormat="1" applyFont="1" applyFill="1" applyBorder="1" applyAlignment="1" applyProtection="1">
      <alignment horizontal="left" vertical="center" wrapText="1"/>
      <protection locked="0"/>
    </xf>
    <xf numFmtId="166" fontId="26" fillId="0" borderId="44" xfId="0" applyNumberFormat="1" applyFont="1" applyBorder="1" applyAlignment="1">
      <alignment/>
    </xf>
    <xf numFmtId="0" fontId="22" fillId="0" borderId="36" xfId="0" applyFont="1" applyBorder="1" applyAlignment="1">
      <alignment wrapText="1"/>
    </xf>
    <xf numFmtId="0" fontId="3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2" fontId="37" fillId="0" borderId="10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26" fillId="0" borderId="1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64" fontId="36" fillId="0" borderId="13" xfId="0" applyNumberFormat="1" applyFont="1" applyBorder="1" applyAlignment="1">
      <alignment horizontal="center"/>
    </xf>
    <xf numFmtId="2" fontId="27" fillId="0" borderId="24" xfId="0" applyNumberFormat="1" applyFont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2" fontId="26" fillId="0" borderId="44" xfId="0" applyNumberFormat="1" applyFont="1" applyBorder="1" applyAlignment="1">
      <alignment horizontal="center"/>
    </xf>
    <xf numFmtId="2" fontId="26" fillId="0" borderId="41" xfId="0" applyNumberFormat="1" applyFont="1" applyBorder="1" applyAlignment="1">
      <alignment horizontal="center"/>
    </xf>
    <xf numFmtId="2" fontId="37" fillId="0" borderId="14" xfId="0" applyNumberFormat="1" applyFont="1" applyBorder="1" applyAlignment="1">
      <alignment horizontal="center"/>
    </xf>
    <xf numFmtId="2" fontId="26" fillId="0" borderId="71" xfId="0" applyNumberFormat="1" applyFont="1" applyBorder="1" applyAlignment="1">
      <alignment horizontal="center"/>
    </xf>
    <xf numFmtId="0" fontId="31" fillId="0" borderId="46" xfId="0" applyFont="1" applyBorder="1" applyAlignment="1">
      <alignment/>
    </xf>
    <xf numFmtId="166" fontId="1" fillId="0" borderId="72" xfId="0" applyNumberFormat="1" applyFont="1" applyBorder="1" applyAlignment="1">
      <alignment/>
    </xf>
    <xf numFmtId="0" fontId="78" fillId="0" borderId="14" xfId="0" applyFont="1" applyBorder="1" applyAlignment="1">
      <alignment horizontal="center"/>
    </xf>
    <xf numFmtId="0" fontId="24" fillId="0" borderId="34" xfId="0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36" fillId="0" borderId="24" xfId="0" applyNumberFormat="1" applyFont="1" applyBorder="1" applyAlignment="1">
      <alignment horizontal="center"/>
    </xf>
    <xf numFmtId="166" fontId="26" fillId="0" borderId="41" xfId="0" applyNumberFormat="1" applyFont="1" applyBorder="1" applyAlignment="1">
      <alignment horizontal="center"/>
    </xf>
    <xf numFmtId="2" fontId="55" fillId="0" borderId="41" xfId="0" applyNumberFormat="1" applyFont="1" applyBorder="1" applyAlignment="1">
      <alignment horizontal="center"/>
    </xf>
    <xf numFmtId="0" fontId="21" fillId="0" borderId="41" xfId="0" applyFont="1" applyBorder="1" applyAlignment="1">
      <alignment wrapText="1"/>
    </xf>
    <xf numFmtId="0" fontId="33" fillId="0" borderId="0" xfId="0" applyFont="1" applyBorder="1" applyAlignment="1">
      <alignment horizontal="center"/>
    </xf>
    <xf numFmtId="49" fontId="72" fillId="0" borderId="22" xfId="53" applyNumberFormat="1" applyFont="1" applyBorder="1" applyAlignment="1">
      <alignment horizontal="center"/>
      <protection/>
    </xf>
    <xf numFmtId="0" fontId="73" fillId="0" borderId="13" xfId="53" applyFont="1" applyBorder="1" applyAlignment="1">
      <alignment wrapText="1"/>
      <protection/>
    </xf>
    <xf numFmtId="49" fontId="72" fillId="0" borderId="49" xfId="56" applyNumberFormat="1" applyFont="1" applyBorder="1" applyAlignment="1">
      <alignment horizontal="center"/>
      <protection/>
    </xf>
    <xf numFmtId="49" fontId="72" fillId="0" borderId="19" xfId="56" applyNumberFormat="1" applyFont="1" applyBorder="1" applyAlignment="1">
      <alignment horizontal="center"/>
      <protection/>
    </xf>
    <xf numFmtId="166" fontId="68" fillId="24" borderId="41" xfId="56" applyNumberFormat="1" applyFont="1" applyFill="1" applyBorder="1" applyAlignment="1">
      <alignment horizontal="right"/>
      <protection/>
    </xf>
    <xf numFmtId="49" fontId="72" fillId="0" borderId="41" xfId="56" applyNumberFormat="1" applyFont="1" applyBorder="1" applyAlignment="1">
      <alignment horizontal="center"/>
      <protection/>
    </xf>
    <xf numFmtId="49" fontId="72" fillId="0" borderId="19" xfId="0" applyNumberFormat="1" applyFont="1" applyBorder="1" applyAlignment="1">
      <alignment horizontal="center"/>
    </xf>
    <xf numFmtId="166" fontId="76" fillId="0" borderId="13" xfId="0" applyNumberFormat="1" applyFont="1" applyBorder="1" applyAlignment="1">
      <alignment horizontal="right"/>
    </xf>
    <xf numFmtId="166" fontId="76" fillId="0" borderId="20" xfId="0" applyNumberFormat="1" applyFont="1" applyBorder="1" applyAlignment="1">
      <alignment horizontal="right"/>
    </xf>
    <xf numFmtId="166" fontId="68" fillId="0" borderId="0" xfId="0" applyNumberFormat="1" applyFont="1" applyBorder="1" applyAlignment="1">
      <alignment horizontal="right"/>
    </xf>
    <xf numFmtId="166" fontId="76" fillId="0" borderId="41" xfId="0" applyNumberFormat="1" applyFont="1" applyBorder="1" applyAlignment="1">
      <alignment horizontal="right"/>
    </xf>
    <xf numFmtId="166" fontId="68" fillId="0" borderId="0" xfId="0" applyNumberFormat="1" applyFont="1" applyBorder="1" applyAlignment="1">
      <alignment/>
    </xf>
    <xf numFmtId="0" fontId="75" fillId="0" borderId="49" xfId="0" applyFont="1" applyBorder="1" applyAlignment="1">
      <alignment horizontal="center"/>
    </xf>
    <xf numFmtId="166" fontId="76" fillId="0" borderId="43" xfId="0" applyNumberFormat="1" applyFont="1" applyBorder="1" applyAlignment="1">
      <alignment/>
    </xf>
    <xf numFmtId="166" fontId="68" fillId="0" borderId="22" xfId="0" applyNumberFormat="1" applyFont="1" applyBorder="1" applyAlignment="1">
      <alignment horizontal="center"/>
    </xf>
    <xf numFmtId="166" fontId="77" fillId="0" borderId="15" xfId="0" applyNumberFormat="1" applyFont="1" applyBorder="1" applyAlignment="1">
      <alignment horizontal="center"/>
    </xf>
    <xf numFmtId="166" fontId="68" fillId="0" borderId="41" xfId="0" applyNumberFormat="1" applyFont="1" applyBorder="1" applyAlignment="1">
      <alignment horizontal="center"/>
    </xf>
    <xf numFmtId="0" fontId="73" fillId="0" borderId="13" xfId="0" applyFont="1" applyBorder="1" applyAlignment="1">
      <alignment wrapText="1"/>
    </xf>
    <xf numFmtId="0" fontId="72" fillId="0" borderId="49" xfId="0" applyFont="1" applyBorder="1" applyAlignment="1">
      <alignment horizontal="center"/>
    </xf>
    <xf numFmtId="49" fontId="72" fillId="0" borderId="0" xfId="0" applyNumberFormat="1" applyFont="1" applyBorder="1" applyAlignment="1">
      <alignment horizontal="center"/>
    </xf>
    <xf numFmtId="166" fontId="68" fillId="0" borderId="0" xfId="0" applyNumberFormat="1" applyFont="1" applyBorder="1" applyAlignment="1">
      <alignment horizontal="center"/>
    </xf>
    <xf numFmtId="49" fontId="72" fillId="0" borderId="43" xfId="0" applyNumberFormat="1" applyFont="1" applyBorder="1" applyAlignment="1">
      <alignment horizontal="center"/>
    </xf>
    <xf numFmtId="166" fontId="76" fillId="0" borderId="41" xfId="0" applyNumberFormat="1" applyFont="1" applyBorder="1" applyAlignment="1">
      <alignment horizontal="center"/>
    </xf>
    <xf numFmtId="166" fontId="40" fillId="0" borderId="41" xfId="0" applyNumberFormat="1" applyFont="1" applyBorder="1" applyAlignment="1">
      <alignment/>
    </xf>
    <xf numFmtId="0" fontId="73" fillId="0" borderId="43" xfId="0" applyFont="1" applyBorder="1" applyAlignment="1">
      <alignment horizontal="left"/>
    </xf>
    <xf numFmtId="166" fontId="76" fillId="0" borderId="65" xfId="0" applyNumberFormat="1" applyFont="1" applyBorder="1" applyAlignment="1">
      <alignment/>
    </xf>
    <xf numFmtId="0" fontId="75" fillId="0" borderId="21" xfId="0" applyFont="1" applyBorder="1" applyAlignment="1">
      <alignment/>
    </xf>
    <xf numFmtId="0" fontId="75" fillId="0" borderId="22" xfId="0" applyFont="1" applyBorder="1" applyAlignment="1">
      <alignment wrapText="1"/>
    </xf>
    <xf numFmtId="0" fontId="72" fillId="0" borderId="65" xfId="0" applyFont="1" applyBorder="1" applyAlignment="1">
      <alignment wrapText="1"/>
    </xf>
    <xf numFmtId="166" fontId="68" fillId="24" borderId="12" xfId="0" applyNumberFormat="1" applyFont="1" applyFill="1" applyBorder="1" applyAlignment="1">
      <alignment/>
    </xf>
    <xf numFmtId="166" fontId="68" fillId="24" borderId="19" xfId="0" applyNumberFormat="1" applyFont="1" applyFill="1" applyBorder="1" applyAlignment="1">
      <alignment/>
    </xf>
    <xf numFmtId="49" fontId="73" fillId="25" borderId="11" xfId="0" applyNumberFormat="1" applyFont="1" applyFill="1" applyBorder="1" applyAlignment="1" applyProtection="1">
      <alignment horizontal="left" vertical="center" wrapText="1"/>
      <protection locked="0"/>
    </xf>
    <xf numFmtId="166" fontId="74" fillId="0" borderId="24" xfId="0" applyNumberFormat="1" applyFont="1" applyBorder="1" applyAlignment="1">
      <alignment/>
    </xf>
    <xf numFmtId="166" fontId="68" fillId="24" borderId="15" xfId="0" applyNumberFormat="1" applyFont="1" applyFill="1" applyBorder="1" applyAlignment="1">
      <alignment/>
    </xf>
    <xf numFmtId="0" fontId="78" fillId="0" borderId="21" xfId="0" applyFont="1" applyBorder="1" applyAlignment="1">
      <alignment horizontal="center"/>
    </xf>
    <xf numFmtId="166" fontId="76" fillId="24" borderId="43" xfId="0" applyNumberFormat="1" applyFont="1" applyFill="1" applyBorder="1" applyAlignment="1">
      <alignment/>
    </xf>
    <xf numFmtId="0" fontId="73" fillId="0" borderId="19" xfId="0" applyFont="1" applyBorder="1" applyAlignment="1">
      <alignment horizontal="left" wrapText="1"/>
    </xf>
    <xf numFmtId="166" fontId="76" fillId="0" borderId="27" xfId="0" applyNumberFormat="1" applyFont="1" applyBorder="1" applyAlignment="1">
      <alignment/>
    </xf>
    <xf numFmtId="166" fontId="74" fillId="0" borderId="13" xfId="0" applyNumberFormat="1" applyFont="1" applyBorder="1" applyAlignment="1">
      <alignment horizontal="center"/>
    </xf>
    <xf numFmtId="0" fontId="75" fillId="0" borderId="50" xfId="0" applyFont="1" applyBorder="1" applyAlignment="1">
      <alignment/>
    </xf>
    <xf numFmtId="166" fontId="76" fillId="24" borderId="65" xfId="0" applyNumberFormat="1" applyFont="1" applyFill="1" applyBorder="1" applyAlignment="1">
      <alignment/>
    </xf>
    <xf numFmtId="166" fontId="76" fillId="24" borderId="60" xfId="0" applyNumberFormat="1" applyFont="1" applyFill="1" applyBorder="1" applyAlignment="1">
      <alignment/>
    </xf>
    <xf numFmtId="0" fontId="72" fillId="0" borderId="22" xfId="0" applyFont="1" applyBorder="1" applyAlignment="1">
      <alignment wrapText="1"/>
    </xf>
    <xf numFmtId="0" fontId="72" fillId="0" borderId="52" xfId="0" applyFont="1" applyBorder="1" applyAlignment="1">
      <alignment wrapText="1"/>
    </xf>
    <xf numFmtId="0" fontId="72" fillId="0" borderId="50" xfId="0" applyFont="1" applyBorder="1" applyAlignment="1">
      <alignment wrapText="1"/>
    </xf>
    <xf numFmtId="166" fontId="76" fillId="0" borderId="42" xfId="0" applyNumberFormat="1" applyFont="1" applyBorder="1" applyAlignment="1">
      <alignment horizontal="center"/>
    </xf>
    <xf numFmtId="0" fontId="71" fillId="0" borderId="23" xfId="0" applyFont="1" applyBorder="1" applyAlignment="1">
      <alignment/>
    </xf>
    <xf numFmtId="166" fontId="68" fillId="0" borderId="24" xfId="0" applyNumberFormat="1" applyFont="1" applyBorder="1" applyAlignment="1">
      <alignment/>
    </xf>
    <xf numFmtId="0" fontId="73" fillId="0" borderId="43" xfId="0" applyFont="1" applyBorder="1" applyAlignment="1">
      <alignment wrapText="1"/>
    </xf>
    <xf numFmtId="0" fontId="75" fillId="0" borderId="24" xfId="0" applyFont="1" applyBorder="1" applyAlignment="1">
      <alignment wrapText="1"/>
    </xf>
    <xf numFmtId="166" fontId="42" fillId="0" borderId="37" xfId="0" applyNumberFormat="1" applyFont="1" applyBorder="1" applyAlignment="1">
      <alignment/>
    </xf>
    <xf numFmtId="0" fontId="31" fillId="0" borderId="51" xfId="0" applyFont="1" applyBorder="1" applyAlignment="1">
      <alignment horizontal="center"/>
    </xf>
    <xf numFmtId="0" fontId="31" fillId="0" borderId="51" xfId="0" applyFont="1" applyBorder="1" applyAlignment="1">
      <alignment wrapText="1"/>
    </xf>
    <xf numFmtId="0" fontId="31" fillId="0" borderId="21" xfId="0" applyFont="1" applyBorder="1" applyAlignment="1">
      <alignment horizontal="center"/>
    </xf>
    <xf numFmtId="167" fontId="42" fillId="0" borderId="15" xfId="0" applyNumberFormat="1" applyFont="1" applyBorder="1" applyAlignment="1">
      <alignment/>
    </xf>
    <xf numFmtId="164" fontId="42" fillId="0" borderId="41" xfId="0" applyNumberFormat="1" applyFont="1" applyBorder="1" applyAlignment="1">
      <alignment/>
    </xf>
    <xf numFmtId="0" fontId="31" fillId="0" borderId="11" xfId="0" applyFont="1" applyBorder="1" applyAlignment="1">
      <alignment horizontal="center"/>
    </xf>
    <xf numFmtId="49" fontId="39" fillId="25" borderId="16" xfId="0" applyNumberFormat="1" applyFont="1" applyFill="1" applyBorder="1" applyAlignment="1" applyProtection="1">
      <alignment horizontal="left" wrapText="1"/>
      <protection locked="0"/>
    </xf>
    <xf numFmtId="166" fontId="40" fillId="0" borderId="41" xfId="0" applyNumberFormat="1" applyFont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31" fillId="0" borderId="73" xfId="0" applyFont="1" applyBorder="1" applyAlignment="1">
      <alignment/>
    </xf>
    <xf numFmtId="166" fontId="40" fillId="0" borderId="26" xfId="0" applyNumberFormat="1" applyFont="1" applyBorder="1" applyAlignment="1">
      <alignment/>
    </xf>
    <xf numFmtId="0" fontId="31" fillId="0" borderId="53" xfId="0" applyFont="1" applyBorder="1" applyAlignment="1">
      <alignment wrapText="1"/>
    </xf>
    <xf numFmtId="166" fontId="40" fillId="0" borderId="22" xfId="0" applyNumberFormat="1" applyFont="1" applyBorder="1" applyAlignment="1">
      <alignment/>
    </xf>
    <xf numFmtId="0" fontId="31" fillId="0" borderId="60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166" fontId="1" fillId="0" borderId="13" xfId="0" applyNumberFormat="1" applyFont="1" applyBorder="1" applyAlignment="1">
      <alignment/>
    </xf>
    <xf numFmtId="166" fontId="42" fillId="0" borderId="0" xfId="0" applyNumberFormat="1" applyFont="1" applyBorder="1" applyAlignment="1">
      <alignment/>
    </xf>
    <xf numFmtId="0" fontId="31" fillId="0" borderId="74" xfId="0" applyFont="1" applyBorder="1" applyAlignment="1">
      <alignment horizontal="center"/>
    </xf>
    <xf numFmtId="166" fontId="1" fillId="0" borderId="43" xfId="0" applyNumberFormat="1" applyFont="1" applyBorder="1" applyAlignment="1">
      <alignment/>
    </xf>
    <xf numFmtId="166" fontId="26" fillId="0" borderId="17" xfId="0" applyNumberFormat="1" applyFont="1" applyBorder="1" applyAlignment="1">
      <alignment/>
    </xf>
    <xf numFmtId="0" fontId="31" fillId="0" borderId="23" xfId="0" applyFont="1" applyBorder="1" applyAlignment="1">
      <alignment vertical="center" wrapText="1"/>
    </xf>
    <xf numFmtId="166" fontId="27" fillId="26" borderId="16" xfId="0" applyNumberFormat="1" applyFont="1" applyFill="1" applyBorder="1" applyAlignment="1">
      <alignment/>
    </xf>
    <xf numFmtId="166" fontId="43" fillId="26" borderId="41" xfId="0" applyNumberFormat="1" applyFont="1" applyFill="1" applyBorder="1" applyAlignment="1">
      <alignment/>
    </xf>
    <xf numFmtId="166" fontId="26" fillId="26" borderId="16" xfId="0" applyNumberFormat="1" applyFont="1" applyFill="1" applyBorder="1" applyAlignment="1">
      <alignment/>
    </xf>
    <xf numFmtId="166" fontId="27" fillId="26" borderId="15" xfId="0" applyNumberFormat="1" applyFont="1" applyFill="1" applyBorder="1" applyAlignment="1">
      <alignment/>
    </xf>
    <xf numFmtId="166" fontId="27" fillId="0" borderId="14" xfId="0" applyNumberFormat="1" applyFont="1" applyBorder="1" applyAlignment="1">
      <alignment/>
    </xf>
    <xf numFmtId="166" fontId="27" fillId="0" borderId="43" xfId="0" applyNumberFormat="1" applyFont="1" applyBorder="1" applyAlignment="1">
      <alignment/>
    </xf>
    <xf numFmtId="166" fontId="27" fillId="26" borderId="41" xfId="0" applyNumberFormat="1" applyFont="1" applyFill="1" applyBorder="1" applyAlignment="1">
      <alignment/>
    </xf>
    <xf numFmtId="166" fontId="42" fillId="26" borderId="16" xfId="0" applyNumberFormat="1" applyFont="1" applyFill="1" applyBorder="1" applyAlignment="1">
      <alignment/>
    </xf>
    <xf numFmtId="166" fontId="43" fillId="26" borderId="16" xfId="0" applyNumberFormat="1" applyFont="1" applyFill="1" applyBorder="1" applyAlignment="1">
      <alignment/>
    </xf>
    <xf numFmtId="166" fontId="27" fillId="26" borderId="13" xfId="0" applyNumberFormat="1" applyFont="1" applyFill="1" applyBorder="1" applyAlignment="1">
      <alignment/>
    </xf>
    <xf numFmtId="166" fontId="27" fillId="26" borderId="26" xfId="0" applyNumberFormat="1" applyFont="1" applyFill="1" applyBorder="1" applyAlignment="1">
      <alignment/>
    </xf>
    <xf numFmtId="166" fontId="27" fillId="26" borderId="10" xfId="0" applyNumberFormat="1" applyFont="1" applyFill="1" applyBorder="1" applyAlignment="1">
      <alignment/>
    </xf>
    <xf numFmtId="0" fontId="31" fillId="0" borderId="69" xfId="0" applyFont="1" applyBorder="1" applyAlignment="1">
      <alignment/>
    </xf>
    <xf numFmtId="0" fontId="31" fillId="0" borderId="52" xfId="0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31" fillId="0" borderId="75" xfId="0" applyFont="1" applyBorder="1" applyAlignment="1">
      <alignment/>
    </xf>
    <xf numFmtId="166" fontId="80" fillId="26" borderId="16" xfId="0" applyNumberFormat="1" applyFont="1" applyFill="1" applyBorder="1" applyAlignment="1">
      <alignment horizontal="right"/>
    </xf>
    <xf numFmtId="166" fontId="80" fillId="26" borderId="16" xfId="0" applyNumberFormat="1" applyFont="1" applyFill="1" applyBorder="1" applyAlignment="1">
      <alignment horizontal="center"/>
    </xf>
    <xf numFmtId="166" fontId="80" fillId="26" borderId="16" xfId="0" applyNumberFormat="1" applyFont="1" applyFill="1" applyBorder="1" applyAlignment="1">
      <alignment horizontal="right"/>
    </xf>
    <xf numFmtId="166" fontId="77" fillId="27" borderId="16" xfId="0" applyNumberFormat="1" applyFont="1" applyFill="1" applyBorder="1" applyAlignment="1">
      <alignment/>
    </xf>
    <xf numFmtId="166" fontId="80" fillId="26" borderId="16" xfId="0" applyNumberFormat="1" applyFont="1" applyFill="1" applyBorder="1" applyAlignment="1">
      <alignment horizontal="center"/>
    </xf>
    <xf numFmtId="166" fontId="77" fillId="26" borderId="16" xfId="0" applyNumberFormat="1" applyFont="1" applyFill="1" applyBorder="1" applyAlignment="1">
      <alignment/>
    </xf>
    <xf numFmtId="166" fontId="77" fillId="26" borderId="16" xfId="0" applyNumberFormat="1" applyFont="1" applyFill="1" applyBorder="1" applyAlignment="1">
      <alignment horizontal="center"/>
    </xf>
    <xf numFmtId="166" fontId="77" fillId="26" borderId="10" xfId="0" applyNumberFormat="1" applyFont="1" applyFill="1" applyBorder="1" applyAlignment="1">
      <alignment/>
    </xf>
    <xf numFmtId="166" fontId="77" fillId="26" borderId="10" xfId="0" applyNumberFormat="1" applyFont="1" applyFill="1" applyBorder="1" applyAlignment="1">
      <alignment horizontal="center"/>
    </xf>
    <xf numFmtId="166" fontId="77" fillId="26" borderId="13" xfId="0" applyNumberFormat="1" applyFont="1" applyFill="1" applyBorder="1" applyAlignment="1">
      <alignment/>
    </xf>
    <xf numFmtId="166" fontId="76" fillId="0" borderId="38" xfId="0" applyNumberFormat="1" applyFont="1" applyBorder="1" applyAlignment="1">
      <alignment/>
    </xf>
    <xf numFmtId="166" fontId="76" fillId="0" borderId="38" xfId="0" applyNumberFormat="1" applyFont="1" applyBorder="1" applyAlignment="1">
      <alignment horizontal="center"/>
    </xf>
    <xf numFmtId="0" fontId="72" fillId="0" borderId="38" xfId="0" applyFont="1" applyBorder="1" applyAlignment="1">
      <alignment/>
    </xf>
    <xf numFmtId="0" fontId="72" fillId="0" borderId="38" xfId="0" applyFont="1" applyBorder="1" applyAlignment="1">
      <alignment wrapText="1"/>
    </xf>
    <xf numFmtId="166" fontId="76" fillId="0" borderId="60" xfId="0" applyNumberFormat="1" applyFont="1" applyBorder="1" applyAlignment="1">
      <alignment horizontal="center"/>
    </xf>
    <xf numFmtId="166" fontId="68" fillId="24" borderId="43" xfId="0" applyNumberFormat="1" applyFont="1" applyFill="1" applyBorder="1" applyAlignment="1">
      <alignment/>
    </xf>
    <xf numFmtId="166" fontId="68" fillId="24" borderId="39" xfId="0" applyNumberFormat="1" applyFont="1" applyFill="1" applyBorder="1" applyAlignment="1">
      <alignment/>
    </xf>
    <xf numFmtId="166" fontId="68" fillId="24" borderId="0" xfId="0" applyNumberFormat="1" applyFont="1" applyFill="1" applyBorder="1" applyAlignment="1">
      <alignment/>
    </xf>
    <xf numFmtId="0" fontId="78" fillId="0" borderId="18" xfId="0" applyFont="1" applyBorder="1" applyAlignment="1">
      <alignment horizontal="center"/>
    </xf>
    <xf numFmtId="166" fontId="77" fillId="0" borderId="71" xfId="0" applyNumberFormat="1" applyFont="1" applyBorder="1" applyAlignment="1">
      <alignment horizontal="center"/>
    </xf>
    <xf numFmtId="0" fontId="22" fillId="0" borderId="43" xfId="0" applyFont="1" applyBorder="1" applyAlignment="1">
      <alignment/>
    </xf>
    <xf numFmtId="2" fontId="26" fillId="26" borderId="16" xfId="0" applyNumberFormat="1" applyFont="1" applyFill="1" applyBorder="1" applyAlignment="1">
      <alignment horizontal="center"/>
    </xf>
    <xf numFmtId="166" fontId="27" fillId="27" borderId="16" xfId="0" applyNumberFormat="1" applyFont="1" applyFill="1" applyBorder="1" applyAlignment="1">
      <alignment/>
    </xf>
    <xf numFmtId="2" fontId="27" fillId="26" borderId="16" xfId="0" applyNumberFormat="1" applyFont="1" applyFill="1" applyBorder="1" applyAlignment="1">
      <alignment horizontal="center"/>
    </xf>
    <xf numFmtId="166" fontId="27" fillId="26" borderId="22" xfId="0" applyNumberFormat="1" applyFont="1" applyFill="1" applyBorder="1" applyAlignment="1">
      <alignment/>
    </xf>
    <xf numFmtId="2" fontId="26" fillId="26" borderId="10" xfId="0" applyNumberFormat="1" applyFont="1" applyFill="1" applyBorder="1" applyAlignment="1">
      <alignment horizontal="center"/>
    </xf>
    <xf numFmtId="0" fontId="24" fillId="0" borderId="52" xfId="0" applyFont="1" applyBorder="1" applyAlignment="1">
      <alignment horizontal="left"/>
    </xf>
    <xf numFmtId="0" fontId="23" fillId="0" borderId="52" xfId="0" applyFont="1" applyBorder="1" applyAlignment="1">
      <alignment horizontal="center"/>
    </xf>
    <xf numFmtId="0" fontId="24" fillId="0" borderId="76" xfId="0" applyFont="1" applyBorder="1" applyAlignment="1">
      <alignment horizontal="left"/>
    </xf>
    <xf numFmtId="166" fontId="1" fillId="0" borderId="44" xfId="0" applyNumberFormat="1" applyFont="1" applyBorder="1" applyAlignment="1">
      <alignment horizontal="center"/>
    </xf>
    <xf numFmtId="2" fontId="37" fillId="0" borderId="44" xfId="0" applyNumberFormat="1" applyFont="1" applyBorder="1" applyAlignment="1">
      <alignment horizontal="center"/>
    </xf>
    <xf numFmtId="0" fontId="1" fillId="0" borderId="65" xfId="0" applyFont="1" applyBorder="1" applyAlignment="1">
      <alignment/>
    </xf>
    <xf numFmtId="0" fontId="36" fillId="0" borderId="60" xfId="0" applyFont="1" applyBorder="1" applyAlignment="1">
      <alignment horizontal="center"/>
    </xf>
    <xf numFmtId="2" fontId="27" fillId="26" borderId="41" xfId="0" applyNumberFormat="1" applyFont="1" applyFill="1" applyBorder="1" applyAlignment="1">
      <alignment horizontal="center"/>
    </xf>
    <xf numFmtId="0" fontId="24" fillId="0" borderId="43" xfId="0" applyFont="1" applyBorder="1" applyAlignment="1">
      <alignment horizontal="left"/>
    </xf>
    <xf numFmtId="166" fontId="1" fillId="0" borderId="60" xfId="0" applyNumberFormat="1" applyFont="1" applyBorder="1" applyAlignment="1">
      <alignment/>
    </xf>
    <xf numFmtId="0" fontId="27" fillId="0" borderId="30" xfId="0" applyFont="1" applyBorder="1" applyAlignment="1">
      <alignment wrapText="1"/>
    </xf>
    <xf numFmtId="166" fontId="27" fillId="0" borderId="77" xfId="0" applyNumberFormat="1" applyFont="1" applyBorder="1" applyAlignment="1">
      <alignment/>
    </xf>
    <xf numFmtId="166" fontId="27" fillId="0" borderId="78" xfId="0" applyNumberFormat="1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3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10" xfId="0" applyFont="1" applyBorder="1" applyAlignment="1">
      <alignment horizontal="center"/>
    </xf>
    <xf numFmtId="164" fontId="56" fillId="0" borderId="12" xfId="0" applyNumberFormat="1" applyFont="1" applyBorder="1" applyAlignment="1">
      <alignment/>
    </xf>
    <xf numFmtId="164" fontId="56" fillId="0" borderId="13" xfId="0" applyNumberFormat="1" applyFont="1" applyBorder="1" applyAlignment="1">
      <alignment/>
    </xf>
    <xf numFmtId="0" fontId="22" fillId="0" borderId="21" xfId="0" applyFont="1" applyBorder="1" applyAlignment="1">
      <alignment wrapText="1"/>
    </xf>
    <xf numFmtId="0" fontId="22" fillId="0" borderId="37" xfId="0" applyFont="1" applyBorder="1" applyAlignment="1">
      <alignment/>
    </xf>
    <xf numFmtId="0" fontId="24" fillId="0" borderId="43" xfId="0" applyFont="1" applyBorder="1" applyAlignment="1">
      <alignment horizontal="center"/>
    </xf>
    <xf numFmtId="0" fontId="24" fillId="0" borderId="79" xfId="0" applyFont="1" applyBorder="1" applyAlignment="1">
      <alignment/>
    </xf>
    <xf numFmtId="164" fontId="56" fillId="0" borderId="55" xfId="0" applyNumberFormat="1" applyFont="1" applyBorder="1" applyAlignment="1">
      <alignment/>
    </xf>
    <xf numFmtId="0" fontId="22" fillId="0" borderId="47" xfId="0" applyFont="1" applyBorder="1" applyAlignment="1">
      <alignment/>
    </xf>
    <xf numFmtId="0" fontId="22" fillId="0" borderId="49" xfId="0" applyFont="1" applyBorder="1" applyAlignment="1">
      <alignment/>
    </xf>
    <xf numFmtId="0" fontId="22" fillId="0" borderId="75" xfId="0" applyFont="1" applyBorder="1" applyAlignment="1">
      <alignment horizontal="center"/>
    </xf>
    <xf numFmtId="0" fontId="22" fillId="0" borderId="46" xfId="0" applyFont="1" applyBorder="1" applyAlignment="1">
      <alignment/>
    </xf>
    <xf numFmtId="0" fontId="22" fillId="0" borderId="24" xfId="0" applyFont="1" applyBorder="1" applyAlignment="1">
      <alignment horizontal="center"/>
    </xf>
    <xf numFmtId="0" fontId="22" fillId="0" borderId="15" xfId="0" applyFont="1" applyBorder="1" applyAlignment="1">
      <alignment wrapText="1"/>
    </xf>
    <xf numFmtId="0" fontId="24" fillId="0" borderId="47" xfId="0" applyFont="1" applyBorder="1" applyAlignment="1">
      <alignment/>
    </xf>
    <xf numFmtId="0" fontId="24" fillId="0" borderId="80" xfId="0" applyFont="1" applyBorder="1" applyAlignment="1">
      <alignment/>
    </xf>
    <xf numFmtId="0" fontId="22" fillId="0" borderId="41" xfId="0" applyFont="1" applyBorder="1" applyAlignment="1">
      <alignment wrapText="1"/>
    </xf>
    <xf numFmtId="0" fontId="22" fillId="0" borderId="43" xfId="0" applyFont="1" applyBorder="1" applyAlignment="1">
      <alignment wrapText="1"/>
    </xf>
    <xf numFmtId="164" fontId="56" fillId="0" borderId="19" xfId="0" applyNumberFormat="1" applyFont="1" applyBorder="1" applyAlignment="1">
      <alignment/>
    </xf>
    <xf numFmtId="164" fontId="56" fillId="0" borderId="2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1" xfId="0" applyFont="1" applyBorder="1" applyAlignment="1">
      <alignment horizontal="center"/>
    </xf>
    <xf numFmtId="164" fontId="56" fillId="0" borderId="65" xfId="0" applyNumberFormat="1" applyFont="1" applyBorder="1" applyAlignment="1">
      <alignment/>
    </xf>
    <xf numFmtId="164" fontId="56" fillId="0" borderId="6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2" xfId="0" applyFont="1" applyBorder="1" applyAlignment="1">
      <alignment wrapText="1"/>
    </xf>
    <xf numFmtId="0" fontId="22" fillId="0" borderId="43" xfId="0" applyFont="1" applyBorder="1" applyAlignment="1">
      <alignment/>
    </xf>
    <xf numFmtId="0" fontId="24" fillId="0" borderId="49" xfId="0" applyFont="1" applyBorder="1" applyAlignment="1">
      <alignment/>
    </xf>
    <xf numFmtId="0" fontId="22" fillId="0" borderId="23" xfId="0" applyFont="1" applyBorder="1" applyAlignment="1">
      <alignment wrapText="1"/>
    </xf>
    <xf numFmtId="0" fontId="22" fillId="0" borderId="56" xfId="0" applyFont="1" applyBorder="1" applyAlignment="1">
      <alignment wrapText="1"/>
    </xf>
    <xf numFmtId="0" fontId="24" fillId="0" borderId="50" xfId="0" applyFont="1" applyBorder="1" applyAlignment="1">
      <alignment/>
    </xf>
    <xf numFmtId="0" fontId="22" fillId="0" borderId="65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49" xfId="0" applyFont="1" applyBorder="1" applyAlignment="1">
      <alignment horizontal="center"/>
    </xf>
    <xf numFmtId="0" fontId="22" fillId="0" borderId="81" xfId="0" applyFont="1" applyBorder="1" applyAlignment="1">
      <alignment wrapText="1"/>
    </xf>
    <xf numFmtId="0" fontId="41" fillId="0" borderId="60" xfId="0" applyFont="1" applyBorder="1" applyAlignment="1">
      <alignment horizontal="center"/>
    </xf>
    <xf numFmtId="0" fontId="22" fillId="0" borderId="0" xfId="0" applyFont="1" applyFill="1" applyBorder="1" applyAlignment="1">
      <alignment wrapText="1"/>
    </xf>
    <xf numFmtId="0" fontId="48" fillId="0" borderId="44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2" fillId="0" borderId="74" xfId="0" applyFont="1" applyBorder="1" applyAlignment="1">
      <alignment horizontal="center"/>
    </xf>
    <xf numFmtId="166" fontId="1" fillId="0" borderId="22" xfId="0" applyNumberFormat="1" applyFont="1" applyBorder="1" applyAlignment="1">
      <alignment/>
    </xf>
    <xf numFmtId="166" fontId="1" fillId="0" borderId="26" xfId="0" applyNumberFormat="1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4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0" fontId="22" fillId="0" borderId="80" xfId="0" applyFont="1" applyBorder="1" applyAlignment="1">
      <alignment/>
    </xf>
    <xf numFmtId="166" fontId="1" fillId="0" borderId="52" xfId="0" applyNumberFormat="1" applyFont="1" applyBorder="1" applyAlignment="1">
      <alignment/>
    </xf>
    <xf numFmtId="0" fontId="23" fillId="0" borderId="41" xfId="0" applyFont="1" applyBorder="1" applyAlignment="1">
      <alignment horizontal="center"/>
    </xf>
    <xf numFmtId="0" fontId="22" fillId="0" borderId="41" xfId="0" applyFont="1" applyBorder="1" applyAlignment="1">
      <alignment/>
    </xf>
    <xf numFmtId="0" fontId="31" fillId="0" borderId="16" xfId="0" applyFont="1" applyBorder="1" applyAlignment="1">
      <alignment vertical="top" wrapText="1"/>
    </xf>
    <xf numFmtId="166" fontId="42" fillId="0" borderId="16" xfId="0" applyNumberFormat="1" applyFont="1" applyBorder="1" applyAlignment="1">
      <alignment/>
    </xf>
    <xf numFmtId="0" fontId="31" fillId="0" borderId="19" xfId="0" applyFont="1" applyBorder="1" applyAlignment="1">
      <alignment vertical="top" wrapText="1"/>
    </xf>
    <xf numFmtId="166" fontId="42" fillId="0" borderId="41" xfId="0" applyNumberFormat="1" applyFont="1" applyBorder="1" applyAlignment="1">
      <alignment/>
    </xf>
    <xf numFmtId="0" fontId="32" fillId="0" borderId="68" xfId="0" applyFont="1" applyBorder="1" applyAlignment="1">
      <alignment/>
    </xf>
    <xf numFmtId="0" fontId="31" fillId="0" borderId="57" xfId="0" applyFont="1" applyBorder="1" applyAlignment="1">
      <alignment horizontal="center"/>
    </xf>
    <xf numFmtId="49" fontId="41" fillId="25" borderId="15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54" xfId="0" applyFont="1" applyBorder="1" applyAlignment="1">
      <alignment wrapText="1"/>
    </xf>
    <xf numFmtId="0" fontId="32" fillId="0" borderId="40" xfId="0" applyFont="1" applyBorder="1" applyAlignment="1">
      <alignment horizontal="center"/>
    </xf>
    <xf numFmtId="0" fontId="78" fillId="0" borderId="47" xfId="56" applyFont="1" applyBorder="1" applyAlignment="1">
      <alignment horizontal="center"/>
      <protection/>
    </xf>
    <xf numFmtId="49" fontId="72" fillId="0" borderId="47" xfId="56" applyNumberFormat="1" applyFont="1" applyBorder="1" applyAlignment="1">
      <alignment horizontal="center"/>
      <protection/>
    </xf>
    <xf numFmtId="49" fontId="72" fillId="0" borderId="80" xfId="56" applyNumberFormat="1" applyFont="1" applyBorder="1" applyAlignment="1">
      <alignment horizontal="center"/>
      <protection/>
    </xf>
    <xf numFmtId="49" fontId="72" fillId="0" borderId="50" xfId="56" applyNumberFormat="1" applyFont="1" applyBorder="1" applyAlignment="1">
      <alignment horizontal="center"/>
      <protection/>
    </xf>
    <xf numFmtId="0" fontId="73" fillId="0" borderId="56" xfId="53" applyFont="1" applyBorder="1" applyAlignment="1">
      <alignment wrapText="1"/>
      <protection/>
    </xf>
    <xf numFmtId="0" fontId="73" fillId="0" borderId="41" xfId="53" applyFont="1" applyBorder="1" applyAlignment="1">
      <alignment wrapText="1"/>
      <protection/>
    </xf>
    <xf numFmtId="0" fontId="72" fillId="0" borderId="47" xfId="0" applyFont="1" applyBorder="1" applyAlignment="1">
      <alignment/>
    </xf>
    <xf numFmtId="49" fontId="72" fillId="0" borderId="82" xfId="0" applyNumberFormat="1" applyFont="1" applyBorder="1" applyAlignment="1">
      <alignment horizontal="center"/>
    </xf>
    <xf numFmtId="49" fontId="72" fillId="0" borderId="83" xfId="0" applyNumberFormat="1" applyFont="1" applyBorder="1" applyAlignment="1">
      <alignment horizontal="center"/>
    </xf>
    <xf numFmtId="0" fontId="38" fillId="0" borderId="50" xfId="0" applyFont="1" applyBorder="1" applyAlignment="1">
      <alignment/>
    </xf>
    <xf numFmtId="166" fontId="76" fillId="0" borderId="84" xfId="0" applyNumberFormat="1" applyFont="1" applyBorder="1" applyAlignment="1">
      <alignment/>
    </xf>
    <xf numFmtId="0" fontId="31" fillId="0" borderId="10" xfId="0" applyFont="1" applyBorder="1" applyAlignment="1">
      <alignment horizontal="center" vertical="center"/>
    </xf>
    <xf numFmtId="49" fontId="39" fillId="25" borderId="10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41" xfId="0" applyFont="1" applyBorder="1" applyAlignment="1">
      <alignment horizontal="center" vertical="center"/>
    </xf>
    <xf numFmtId="0" fontId="31" fillId="0" borderId="41" xfId="0" applyFont="1" applyBorder="1" applyAlignment="1">
      <alignment horizontal="left"/>
    </xf>
    <xf numFmtId="0" fontId="31" fillId="0" borderId="41" xfId="0" applyFont="1" applyBorder="1" applyAlignment="1">
      <alignment horizontal="center" vertical="center"/>
    </xf>
    <xf numFmtId="49" fontId="41" fillId="25" borderId="22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69" xfId="0" applyFont="1" applyBorder="1" applyAlignment="1">
      <alignment horizontal="center"/>
    </xf>
    <xf numFmtId="49" fontId="39" fillId="25" borderId="41" xfId="0" applyNumberFormat="1" applyFont="1" applyFill="1" applyBorder="1" applyAlignment="1" applyProtection="1">
      <alignment horizontal="left" wrapText="1"/>
      <protection locked="0"/>
    </xf>
    <xf numFmtId="166" fontId="43" fillId="0" borderId="15" xfId="0" applyNumberFormat="1" applyFont="1" applyBorder="1" applyAlignment="1">
      <alignment/>
    </xf>
    <xf numFmtId="0" fontId="31" fillId="0" borderId="41" xfId="0" applyFont="1" applyBorder="1" applyAlignment="1">
      <alignment vertical="center" wrapText="1"/>
    </xf>
    <xf numFmtId="166" fontId="1" fillId="0" borderId="28" xfId="0" applyNumberFormat="1" applyFont="1" applyBorder="1" applyAlignment="1">
      <alignment/>
    </xf>
    <xf numFmtId="0" fontId="32" fillId="0" borderId="79" xfId="0" applyFont="1" applyBorder="1" applyAlignment="1">
      <alignment/>
    </xf>
    <xf numFmtId="0" fontId="22" fillId="0" borderId="69" xfId="0" applyFont="1" applyBorder="1" applyAlignment="1">
      <alignment horizontal="center"/>
    </xf>
    <xf numFmtId="0" fontId="78" fillId="0" borderId="49" xfId="0" applyFont="1" applyBorder="1" applyAlignment="1">
      <alignment horizontal="center"/>
    </xf>
    <xf numFmtId="0" fontId="78" fillId="0" borderId="44" xfId="0" applyFont="1" applyBorder="1" applyAlignment="1">
      <alignment horizontal="center"/>
    </xf>
    <xf numFmtId="0" fontId="78" fillId="0" borderId="14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3" fillId="0" borderId="22" xfId="0" applyFont="1" applyBorder="1" applyAlignment="1">
      <alignment wrapText="1"/>
    </xf>
    <xf numFmtId="166" fontId="74" fillId="0" borderId="43" xfId="0" applyNumberFormat="1" applyFont="1" applyBorder="1" applyAlignment="1">
      <alignment/>
    </xf>
    <xf numFmtId="166" fontId="76" fillId="0" borderId="10" xfId="0" applyNumberFormat="1" applyFont="1" applyBorder="1" applyAlignment="1">
      <alignment horizontal="center"/>
    </xf>
    <xf numFmtId="166" fontId="68" fillId="0" borderId="27" xfId="0" applyNumberFormat="1" applyFont="1" applyBorder="1" applyAlignment="1">
      <alignment/>
    </xf>
    <xf numFmtId="166" fontId="68" fillId="0" borderId="15" xfId="0" applyNumberFormat="1" applyFont="1" applyBorder="1" applyAlignment="1">
      <alignment horizontal="center"/>
    </xf>
    <xf numFmtId="0" fontId="73" fillId="0" borderId="49" xfId="0" applyFont="1" applyBorder="1" applyAlignment="1">
      <alignment wrapText="1"/>
    </xf>
    <xf numFmtId="0" fontId="75" fillId="0" borderId="20" xfId="0" applyFont="1" applyBorder="1" applyAlignment="1">
      <alignment wrapText="1"/>
    </xf>
    <xf numFmtId="166" fontId="77" fillId="28" borderId="12" xfId="0" applyNumberFormat="1" applyFont="1" applyFill="1" applyBorder="1" applyAlignment="1">
      <alignment/>
    </xf>
    <xf numFmtId="166" fontId="77" fillId="28" borderId="16" xfId="0" applyNumberFormat="1" applyFont="1" applyFill="1" applyBorder="1" applyAlignment="1">
      <alignment horizontal="center"/>
    </xf>
    <xf numFmtId="0" fontId="73" fillId="0" borderId="41" xfId="0" applyFont="1" applyBorder="1" applyAlignment="1">
      <alignment horizontal="left" wrapText="1"/>
    </xf>
    <xf numFmtId="0" fontId="72" fillId="0" borderId="39" xfId="0" applyFont="1" applyBorder="1" applyAlignment="1">
      <alignment horizontal="center"/>
    </xf>
    <xf numFmtId="0" fontId="72" fillId="0" borderId="60" xfId="0" applyFont="1" applyBorder="1" applyAlignment="1">
      <alignment horizontal="center"/>
    </xf>
    <xf numFmtId="166" fontId="68" fillId="24" borderId="60" xfId="0" applyNumberFormat="1" applyFont="1" applyFill="1" applyBorder="1" applyAlignment="1">
      <alignment/>
    </xf>
    <xf numFmtId="166" fontId="68" fillId="0" borderId="60" xfId="0" applyNumberFormat="1" applyFont="1" applyBorder="1" applyAlignment="1">
      <alignment horizontal="center"/>
    </xf>
    <xf numFmtId="166" fontId="76" fillId="0" borderId="19" xfId="0" applyNumberFormat="1" applyFont="1" applyBorder="1" applyAlignment="1">
      <alignment/>
    </xf>
    <xf numFmtId="166" fontId="68" fillId="24" borderId="22" xfId="0" applyNumberFormat="1" applyFont="1" applyFill="1" applyBorder="1" applyAlignment="1">
      <alignment/>
    </xf>
    <xf numFmtId="4" fontId="76" fillId="0" borderId="41" xfId="0" applyNumberFormat="1" applyFont="1" applyBorder="1" applyAlignment="1">
      <alignment horizontal="center" vertical="center"/>
    </xf>
    <xf numFmtId="166" fontId="76" fillId="0" borderId="41" xfId="0" applyNumberFormat="1" applyFont="1" applyBorder="1" applyAlignment="1">
      <alignment horizontal="center" vertical="center"/>
    </xf>
    <xf numFmtId="166" fontId="76" fillId="24" borderId="27" xfId="0" applyNumberFormat="1" applyFont="1" applyFill="1" applyBorder="1" applyAlignment="1">
      <alignment horizontal="center" vertical="center"/>
    </xf>
    <xf numFmtId="166" fontId="76" fillId="0" borderId="20" xfId="0" applyNumberFormat="1" applyFont="1" applyBorder="1" applyAlignment="1">
      <alignment horizontal="center" vertical="center"/>
    </xf>
    <xf numFmtId="166" fontId="76" fillId="0" borderId="16" xfId="0" applyNumberFormat="1" applyFont="1" applyBorder="1" applyAlignment="1">
      <alignment horizontal="center" vertical="center"/>
    </xf>
    <xf numFmtId="166" fontId="76" fillId="0" borderId="10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/>
    </xf>
    <xf numFmtId="166" fontId="1" fillId="0" borderId="67" xfId="0" applyNumberFormat="1" applyFont="1" applyBorder="1" applyAlignment="1">
      <alignment/>
    </xf>
    <xf numFmtId="164" fontId="56" fillId="0" borderId="0" xfId="0" applyNumberFormat="1" applyFont="1" applyBorder="1" applyAlignment="1">
      <alignment/>
    </xf>
    <xf numFmtId="164" fontId="56" fillId="0" borderId="17" xfId="0" applyNumberFormat="1" applyFont="1" applyBorder="1" applyAlignment="1">
      <alignment/>
    </xf>
    <xf numFmtId="166" fontId="1" fillId="26" borderId="41" xfId="0" applyNumberFormat="1" applyFont="1" applyFill="1" applyBorder="1" applyAlignment="1">
      <alignment/>
    </xf>
    <xf numFmtId="0" fontId="24" fillId="0" borderId="52" xfId="0" applyFont="1" applyBorder="1" applyAlignment="1">
      <alignment/>
    </xf>
    <xf numFmtId="0" fontId="24" fillId="0" borderId="44" xfId="0" applyFont="1" applyBorder="1" applyAlignment="1">
      <alignment/>
    </xf>
    <xf numFmtId="0" fontId="22" fillId="0" borderId="85" xfId="0" applyFont="1" applyBorder="1" applyAlignment="1">
      <alignment wrapText="1"/>
    </xf>
    <xf numFmtId="166" fontId="27" fillId="26" borderId="54" xfId="0" applyNumberFormat="1" applyFont="1" applyFill="1" applyBorder="1" applyAlignment="1">
      <alignment/>
    </xf>
    <xf numFmtId="166" fontId="27" fillId="26" borderId="42" xfId="0" applyNumberFormat="1" applyFont="1" applyFill="1" applyBorder="1" applyAlignment="1">
      <alignment/>
    </xf>
    <xf numFmtId="0" fontId="24" fillId="0" borderId="65" xfId="0" applyFont="1" applyBorder="1" applyAlignment="1">
      <alignment/>
    </xf>
    <xf numFmtId="0" fontId="22" fillId="0" borderId="65" xfId="0" applyFont="1" applyBorder="1" applyAlignment="1">
      <alignment wrapText="1"/>
    </xf>
    <xf numFmtId="0" fontId="36" fillId="0" borderId="49" xfId="0" applyFont="1" applyBorder="1" applyAlignment="1">
      <alignment/>
    </xf>
    <xf numFmtId="0" fontId="36" fillId="0" borderId="44" xfId="0" applyFont="1" applyBorder="1" applyAlignment="1">
      <alignment/>
    </xf>
    <xf numFmtId="0" fontId="22" fillId="0" borderId="66" xfId="0" applyFont="1" applyBorder="1" applyAlignment="1">
      <alignment horizontal="center"/>
    </xf>
    <xf numFmtId="0" fontId="22" fillId="0" borderId="86" xfId="0" applyFont="1" applyBorder="1" applyAlignment="1">
      <alignment horizontal="center"/>
    </xf>
    <xf numFmtId="0" fontId="24" fillId="0" borderId="43" xfId="0" applyFont="1" applyBorder="1" applyAlignment="1">
      <alignment/>
    </xf>
    <xf numFmtId="0" fontId="36" fillId="0" borderId="47" xfId="0" applyFont="1" applyBorder="1" applyAlignment="1">
      <alignment/>
    </xf>
    <xf numFmtId="0" fontId="36" fillId="0" borderId="80" xfId="0" applyFont="1" applyBorder="1" applyAlignment="1">
      <alignment/>
    </xf>
    <xf numFmtId="0" fontId="31" fillId="0" borderId="53" xfId="0" applyFont="1" applyBorder="1" applyAlignment="1">
      <alignment horizontal="center"/>
    </xf>
    <xf numFmtId="49" fontId="31" fillId="0" borderId="19" xfId="0" applyNumberFormat="1" applyFont="1" applyBorder="1" applyAlignment="1">
      <alignment horizontal="center"/>
    </xf>
    <xf numFmtId="166" fontId="26" fillId="0" borderId="21" xfId="0" applyNumberFormat="1" applyFont="1" applyBorder="1" applyAlignment="1">
      <alignment/>
    </xf>
    <xf numFmtId="0" fontId="32" fillId="0" borderId="50" xfId="0" applyFont="1" applyBorder="1" applyAlignment="1">
      <alignment/>
    </xf>
    <xf numFmtId="0" fontId="31" fillId="0" borderId="65" xfId="0" applyFont="1" applyBorder="1" applyAlignment="1">
      <alignment wrapText="1"/>
    </xf>
    <xf numFmtId="166" fontId="48" fillId="0" borderId="65" xfId="0" applyNumberFormat="1" applyFont="1" applyBorder="1" applyAlignment="1">
      <alignment/>
    </xf>
    <xf numFmtId="164" fontId="48" fillId="0" borderId="60" xfId="0" applyNumberFormat="1" applyFont="1" applyBorder="1" applyAlignment="1">
      <alignment/>
    </xf>
    <xf numFmtId="0" fontId="41" fillId="0" borderId="43" xfId="0" applyFont="1" applyBorder="1" applyAlignment="1">
      <alignment/>
    </xf>
    <xf numFmtId="166" fontId="42" fillId="0" borderId="43" xfId="0" applyNumberFormat="1" applyFont="1" applyBorder="1" applyAlignment="1">
      <alignment horizontal="center"/>
    </xf>
    <xf numFmtId="0" fontId="31" fillId="0" borderId="87" xfId="0" applyFont="1" applyBorder="1" applyAlignment="1">
      <alignment wrapText="1"/>
    </xf>
    <xf numFmtId="166" fontId="82" fillId="0" borderId="65" xfId="0" applyNumberFormat="1" applyFont="1" applyBorder="1" applyAlignment="1">
      <alignment/>
    </xf>
    <xf numFmtId="166" fontId="82" fillId="0" borderId="60" xfId="0" applyNumberFormat="1" applyFont="1" applyBorder="1" applyAlignment="1">
      <alignment/>
    </xf>
    <xf numFmtId="0" fontId="32" fillId="0" borderId="50" xfId="0" applyFont="1" applyBorder="1" applyAlignment="1">
      <alignment/>
    </xf>
    <xf numFmtId="0" fontId="31" fillId="0" borderId="65" xfId="0" applyFont="1" applyBorder="1" applyAlignment="1">
      <alignment/>
    </xf>
    <xf numFmtId="0" fontId="32" fillId="0" borderId="18" xfId="0" applyFont="1" applyBorder="1" applyAlignment="1">
      <alignment horizontal="center"/>
    </xf>
    <xf numFmtId="0" fontId="31" fillId="0" borderId="38" xfId="0" applyFont="1" applyBorder="1" applyAlignment="1">
      <alignment/>
    </xf>
    <xf numFmtId="0" fontId="31" fillId="0" borderId="38" xfId="0" applyFont="1" applyBorder="1" applyAlignment="1">
      <alignment wrapText="1"/>
    </xf>
    <xf numFmtId="166" fontId="27" fillId="26" borderId="43" xfId="0" applyNumberFormat="1" applyFont="1" applyFill="1" applyBorder="1" applyAlignment="1">
      <alignment/>
    </xf>
    <xf numFmtId="0" fontId="32" fillId="0" borderId="0" xfId="0" applyFont="1" applyBorder="1" applyAlignment="1">
      <alignment/>
    </xf>
    <xf numFmtId="0" fontId="32" fillId="28" borderId="50" xfId="0" applyFont="1" applyFill="1" applyBorder="1" applyAlignment="1">
      <alignment/>
    </xf>
    <xf numFmtId="0" fontId="31" fillId="28" borderId="65" xfId="0" applyFont="1" applyFill="1" applyBorder="1" applyAlignment="1">
      <alignment/>
    </xf>
    <xf numFmtId="0" fontId="31" fillId="28" borderId="65" xfId="0" applyFont="1" applyFill="1" applyBorder="1" applyAlignment="1">
      <alignment wrapText="1"/>
    </xf>
    <xf numFmtId="166" fontId="48" fillId="28" borderId="65" xfId="0" applyNumberFormat="1" applyFont="1" applyFill="1" applyBorder="1" applyAlignment="1">
      <alignment/>
    </xf>
    <xf numFmtId="164" fontId="48" fillId="28" borderId="60" xfId="0" applyNumberFormat="1" applyFont="1" applyFill="1" applyBorder="1" applyAlignment="1">
      <alignment/>
    </xf>
    <xf numFmtId="0" fontId="31" fillId="0" borderId="43" xfId="0" applyFont="1" applyBorder="1" applyAlignment="1">
      <alignment horizontal="center" vertical="center"/>
    </xf>
    <xf numFmtId="0" fontId="31" fillId="0" borderId="18" xfId="0" applyFont="1" applyBorder="1" applyAlignment="1">
      <alignment wrapText="1"/>
    </xf>
    <xf numFmtId="0" fontId="31" fillId="0" borderId="40" xfId="0" applyFont="1" applyBorder="1" applyAlignment="1">
      <alignment/>
    </xf>
    <xf numFmtId="0" fontId="31" fillId="0" borderId="12" xfId="0" applyFont="1" applyBorder="1" applyAlignment="1">
      <alignment horizontal="center"/>
    </xf>
    <xf numFmtId="0" fontId="0" fillId="0" borderId="23" xfId="0" applyBorder="1" applyAlignment="1">
      <alignment/>
    </xf>
    <xf numFmtId="0" fontId="32" fillId="0" borderId="43" xfId="0" applyFont="1" applyBorder="1" applyAlignment="1">
      <alignment horizontal="center"/>
    </xf>
    <xf numFmtId="0" fontId="0" fillId="0" borderId="44" xfId="0" applyBorder="1" applyAlignment="1">
      <alignment/>
    </xf>
    <xf numFmtId="166" fontId="42" fillId="0" borderId="19" xfId="0" applyNumberFormat="1" applyFont="1" applyBorder="1" applyAlignment="1">
      <alignment/>
    </xf>
    <xf numFmtId="164" fontId="42" fillId="0" borderId="22" xfId="0" applyNumberFormat="1" applyFont="1" applyBorder="1" applyAlignment="1">
      <alignment/>
    </xf>
    <xf numFmtId="166" fontId="40" fillId="0" borderId="15" xfId="0" applyNumberFormat="1" applyFont="1" applyBorder="1" applyAlignment="1">
      <alignment/>
    </xf>
    <xf numFmtId="164" fontId="42" fillId="0" borderId="17" xfId="0" applyNumberFormat="1" applyFont="1" applyBorder="1" applyAlignment="1">
      <alignment/>
    </xf>
    <xf numFmtId="166" fontId="27" fillId="0" borderId="27" xfId="0" applyNumberFormat="1" applyFont="1" applyBorder="1" applyAlignment="1">
      <alignment/>
    </xf>
    <xf numFmtId="0" fontId="33" fillId="0" borderId="69" xfId="0" applyFont="1" applyBorder="1" applyAlignment="1">
      <alignment horizontal="center"/>
    </xf>
    <xf numFmtId="49" fontId="39" fillId="25" borderId="14" xfId="0" applyNumberFormat="1" applyFont="1" applyFill="1" applyBorder="1" applyAlignment="1" applyProtection="1">
      <alignment horizontal="left" wrapText="1"/>
      <protection locked="0"/>
    </xf>
    <xf numFmtId="166" fontId="26" fillId="0" borderId="14" xfId="0" applyNumberFormat="1" applyFont="1" applyBorder="1" applyAlignment="1">
      <alignment/>
    </xf>
    <xf numFmtId="0" fontId="31" fillId="0" borderId="39" xfId="0" applyFont="1" applyBorder="1" applyAlignment="1">
      <alignment/>
    </xf>
    <xf numFmtId="0" fontId="0" fillId="0" borderId="69" xfId="0" applyBorder="1" applyAlignment="1">
      <alignment/>
    </xf>
    <xf numFmtId="0" fontId="0" fillId="0" borderId="52" xfId="0" applyBorder="1" applyAlignment="1">
      <alignment/>
    </xf>
    <xf numFmtId="166" fontId="42" fillId="0" borderId="49" xfId="0" applyNumberFormat="1" applyFont="1" applyBorder="1" applyAlignment="1">
      <alignment/>
    </xf>
    <xf numFmtId="166" fontId="42" fillId="0" borderId="41" xfId="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58" fillId="0" borderId="41" xfId="0" applyFont="1" applyBorder="1" applyAlignment="1">
      <alignment/>
    </xf>
    <xf numFmtId="0" fontId="32" fillId="0" borderId="21" xfId="0" applyFont="1" applyBorder="1" applyAlignment="1">
      <alignment/>
    </xf>
    <xf numFmtId="0" fontId="71" fillId="0" borderId="46" xfId="0" applyFont="1" applyBorder="1" applyAlignment="1">
      <alignment/>
    </xf>
    <xf numFmtId="0" fontId="71" fillId="0" borderId="88" xfId="0" applyFont="1" applyBorder="1" applyAlignment="1">
      <alignment/>
    </xf>
    <xf numFmtId="0" fontId="78" fillId="0" borderId="16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8" fillId="0" borderId="50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0" xfId="0" applyBorder="1" applyAlignment="1">
      <alignment horizontal="center"/>
    </xf>
    <xf numFmtId="0" fontId="75" fillId="0" borderId="50" xfId="0" applyFont="1" applyBorder="1" applyAlignment="1">
      <alignment horizontal="left" wrapText="1"/>
    </xf>
    <xf numFmtId="0" fontId="75" fillId="0" borderId="65" xfId="0" applyFont="1" applyBorder="1" applyAlignment="1">
      <alignment horizontal="left"/>
    </xf>
    <xf numFmtId="0" fontId="0" fillId="0" borderId="65" xfId="0" applyBorder="1" applyAlignment="1">
      <alignment/>
    </xf>
    <xf numFmtId="0" fontId="0" fillId="0" borderId="60" xfId="0" applyBorder="1" applyAlignment="1">
      <alignment/>
    </xf>
    <xf numFmtId="0" fontId="75" fillId="0" borderId="80" xfId="0" applyFont="1" applyBorder="1" applyAlignment="1">
      <alignment horizontal="left" wrapText="1"/>
    </xf>
    <xf numFmtId="0" fontId="75" fillId="0" borderId="68" xfId="0" applyFont="1" applyBorder="1" applyAlignment="1">
      <alignment horizontal="left"/>
    </xf>
    <xf numFmtId="0" fontId="75" fillId="0" borderId="21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5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78" fillId="0" borderId="16" xfId="58" applyFont="1" applyBorder="1" applyAlignment="1">
      <alignment horizontal="center"/>
      <protection/>
    </xf>
    <xf numFmtId="0" fontId="75" fillId="0" borderId="16" xfId="0" applyFont="1" applyBorder="1" applyAlignment="1">
      <alignment horizontal="left"/>
    </xf>
    <xf numFmtId="0" fontId="78" fillId="0" borderId="23" xfId="0" applyFont="1" applyBorder="1" applyAlignment="1">
      <alignment horizontal="center" vertical="top"/>
    </xf>
    <xf numFmtId="0" fontId="46" fillId="0" borderId="20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52" fillId="0" borderId="79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78" fillId="0" borderId="11" xfId="0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2" fillId="0" borderId="89" xfId="0" applyFont="1" applyBorder="1" applyAlignment="1">
      <alignment horizontal="left"/>
    </xf>
    <xf numFmtId="0" fontId="52" fillId="0" borderId="13" xfId="0" applyFont="1" applyBorder="1" applyAlignment="1">
      <alignment horizontal="left"/>
    </xf>
    <xf numFmtId="0" fontId="75" fillId="0" borderId="12" xfId="0" applyFont="1" applyBorder="1" applyAlignment="1">
      <alignment horizontal="left"/>
    </xf>
    <xf numFmtId="0" fontId="75" fillId="0" borderId="13" xfId="0" applyFont="1" applyBorder="1" applyAlignment="1">
      <alignment horizontal="left"/>
    </xf>
    <xf numFmtId="0" fontId="75" fillId="0" borderId="12" xfId="56" applyFont="1" applyBorder="1" applyAlignment="1">
      <alignment/>
      <protection/>
    </xf>
    <xf numFmtId="0" fontId="75" fillId="0" borderId="19" xfId="56" applyFont="1" applyBorder="1" applyAlignment="1">
      <alignment/>
      <protection/>
    </xf>
    <xf numFmtId="0" fontId="78" fillId="0" borderId="80" xfId="56" applyFont="1" applyBorder="1" applyAlignment="1">
      <alignment horizontal="center"/>
      <protection/>
    </xf>
    <xf numFmtId="0" fontId="75" fillId="0" borderId="50" xfId="0" applyFont="1" applyBorder="1" applyAlignment="1">
      <alignment horizontal="center"/>
    </xf>
    <xf numFmtId="0" fontId="75" fillId="0" borderId="11" xfId="0" applyFont="1" applyBorder="1" applyAlignment="1">
      <alignment horizontal="left"/>
    </xf>
    <xf numFmtId="0" fontId="78" fillId="0" borderId="21" xfId="0" applyFont="1" applyBorder="1" applyAlignment="1">
      <alignment horizontal="center" vertical="top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78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8" fillId="0" borderId="49" xfId="0" applyFont="1" applyBorder="1" applyAlignment="1">
      <alignment horizontal="center"/>
    </xf>
    <xf numFmtId="0" fontId="78" fillId="0" borderId="44" xfId="0" applyFont="1" applyBorder="1" applyAlignment="1">
      <alignment horizontal="center"/>
    </xf>
    <xf numFmtId="0" fontId="75" fillId="0" borderId="50" xfId="0" applyFont="1" applyBorder="1" applyAlignment="1">
      <alignment horizontal="left"/>
    </xf>
    <xf numFmtId="0" fontId="0" fillId="0" borderId="85" xfId="0" applyBorder="1" applyAlignment="1">
      <alignment/>
    </xf>
    <xf numFmtId="0" fontId="78" fillId="0" borderId="51" xfId="0" applyFont="1" applyBorder="1" applyAlignment="1">
      <alignment horizontal="center"/>
    </xf>
    <xf numFmtId="0" fontId="78" fillId="0" borderId="14" xfId="0" applyFont="1" applyBorder="1" applyAlignment="1">
      <alignment horizontal="center"/>
    </xf>
    <xf numFmtId="0" fontId="78" fillId="0" borderId="15" xfId="0" applyFont="1" applyBorder="1" applyAlignment="1">
      <alignment horizontal="center"/>
    </xf>
    <xf numFmtId="0" fontId="78" fillId="0" borderId="13" xfId="0" applyFont="1" applyBorder="1" applyAlignment="1">
      <alignment horizontal="center"/>
    </xf>
    <xf numFmtId="0" fontId="75" fillId="0" borderId="16" xfId="54" applyFont="1" applyBorder="1" applyAlignment="1">
      <alignment horizontal="left"/>
      <protection/>
    </xf>
    <xf numFmtId="0" fontId="78" fillId="0" borderId="13" xfId="53" applyFont="1" applyBorder="1" applyAlignment="1">
      <alignment horizontal="center"/>
      <protection/>
    </xf>
    <xf numFmtId="0" fontId="78" fillId="0" borderId="90" xfId="0" applyFont="1" applyBorder="1" applyAlignment="1">
      <alignment horizontal="center"/>
    </xf>
    <xf numFmtId="0" fontId="78" fillId="0" borderId="22" xfId="0" applyFont="1" applyBorder="1" applyAlignment="1">
      <alignment horizontal="center"/>
    </xf>
    <xf numFmtId="0" fontId="75" fillId="0" borderId="15" xfId="0" applyFont="1" applyBorder="1" applyAlignment="1">
      <alignment horizontal="left" wrapText="1"/>
    </xf>
    <xf numFmtId="0" fontId="78" fillId="0" borderId="16" xfId="64" applyFont="1" applyBorder="1" applyAlignment="1">
      <alignment horizontal="center"/>
      <protection/>
    </xf>
    <xf numFmtId="0" fontId="75" fillId="0" borderId="16" xfId="52" applyFont="1" applyBorder="1" applyAlignment="1">
      <alignment horizontal="left"/>
      <protection/>
    </xf>
    <xf numFmtId="0" fontId="78" fillId="0" borderId="10" xfId="56" applyFont="1" applyBorder="1" applyAlignment="1">
      <alignment horizontal="center"/>
      <protection/>
    </xf>
    <xf numFmtId="0" fontId="78" fillId="0" borderId="16" xfId="56" applyFont="1" applyBorder="1" applyAlignment="1">
      <alignment horizontal="center"/>
      <protection/>
    </xf>
    <xf numFmtId="0" fontId="75" fillId="0" borderId="21" xfId="0" applyFont="1" applyBorder="1" applyAlignment="1">
      <alignment horizontal="left" wrapText="1"/>
    </xf>
    <xf numFmtId="0" fontId="75" fillId="0" borderId="19" xfId="0" applyFont="1" applyBorder="1" applyAlignment="1">
      <alignment horizontal="left" wrapText="1"/>
    </xf>
    <xf numFmtId="0" fontId="75" fillId="0" borderId="60" xfId="0" applyFont="1" applyBorder="1" applyAlignment="1">
      <alignment horizontal="left"/>
    </xf>
    <xf numFmtId="0" fontId="75" fillId="0" borderId="24" xfId="0" applyFont="1" applyBorder="1" applyAlignment="1">
      <alignment horizontal="left" wrapText="1"/>
    </xf>
    <xf numFmtId="0" fontId="75" fillId="0" borderId="16" xfId="0" applyFont="1" applyBorder="1" applyAlignment="1">
      <alignment horizontal="left" wrapText="1"/>
    </xf>
    <xf numFmtId="0" fontId="78" fillId="0" borderId="24" xfId="0" applyFont="1" applyBorder="1" applyAlignment="1">
      <alignment horizontal="center"/>
    </xf>
    <xf numFmtId="0" fontId="78" fillId="0" borderId="11" xfId="0" applyFont="1" applyBorder="1" applyAlignment="1">
      <alignment horizontal="center"/>
    </xf>
    <xf numFmtId="0" fontId="78" fillId="0" borderId="12" xfId="0" applyFont="1" applyBorder="1" applyAlignment="1">
      <alignment horizontal="center"/>
    </xf>
    <xf numFmtId="0" fontId="50" fillId="0" borderId="50" xfId="0" applyFont="1" applyBorder="1" applyAlignment="1">
      <alignment horizontal="center"/>
    </xf>
    <xf numFmtId="0" fontId="24" fillId="0" borderId="79" xfId="0" applyFont="1" applyBorder="1" applyAlignment="1">
      <alignment/>
    </xf>
    <xf numFmtId="0" fontId="13" fillId="0" borderId="66" xfId="0" applyFont="1" applyBorder="1" applyAlignment="1">
      <alignment/>
    </xf>
    <xf numFmtId="0" fontId="78" fillId="0" borderId="53" xfId="0" applyFont="1" applyBorder="1" applyAlignment="1">
      <alignment horizontal="center"/>
    </xf>
    <xf numFmtId="0" fontId="78" fillId="0" borderId="54" xfId="0" applyFont="1" applyBorder="1" applyAlignment="1">
      <alignment horizontal="center"/>
    </xf>
    <xf numFmtId="0" fontId="78" fillId="0" borderId="42" xfId="0" applyFont="1" applyBorder="1" applyAlignment="1">
      <alignment horizontal="center"/>
    </xf>
    <xf numFmtId="0" fontId="78" fillId="0" borderId="41" xfId="0" applyFont="1" applyBorder="1" applyAlignment="1">
      <alignment horizontal="center"/>
    </xf>
    <xf numFmtId="0" fontId="75" fillId="0" borderId="79" xfId="0" applyFont="1" applyBorder="1" applyAlignment="1">
      <alignment horizontal="left" wrapText="1"/>
    </xf>
    <xf numFmtId="0" fontId="75" fillId="0" borderId="22" xfId="0" applyFont="1" applyBorder="1" applyAlignment="1">
      <alignment horizontal="left" wrapText="1"/>
    </xf>
    <xf numFmtId="0" fontId="78" fillId="0" borderId="26" xfId="0" applyFont="1" applyBorder="1" applyAlignment="1">
      <alignment horizontal="center"/>
    </xf>
    <xf numFmtId="0" fontId="78" fillId="0" borderId="27" xfId="0" applyFont="1" applyBorder="1" applyAlignment="1">
      <alignment horizontal="center"/>
    </xf>
    <xf numFmtId="0" fontId="78" fillId="0" borderId="20" xfId="0" applyFont="1" applyBorder="1" applyAlignment="1">
      <alignment horizontal="center"/>
    </xf>
    <xf numFmtId="0" fontId="33" fillId="0" borderId="50" xfId="0" applyFont="1" applyBorder="1" applyAlignment="1">
      <alignment horizontal="center"/>
    </xf>
    <xf numFmtId="0" fontId="46" fillId="0" borderId="65" xfId="0" applyFont="1" applyBorder="1" applyAlignment="1">
      <alignment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2" fillId="0" borderId="21" xfId="0" applyFont="1" applyBorder="1" applyAlignment="1">
      <alignment horizontal="left" wrapText="1"/>
    </xf>
    <xf numFmtId="0" fontId="32" fillId="0" borderId="19" xfId="0" applyFont="1" applyBorder="1" applyAlignment="1">
      <alignment horizontal="left" wrapText="1"/>
    </xf>
    <xf numFmtId="0" fontId="32" fillId="0" borderId="22" xfId="0" applyFont="1" applyBorder="1" applyAlignment="1">
      <alignment horizontal="left" wrapText="1"/>
    </xf>
    <xf numFmtId="0" fontId="33" fillId="0" borderId="0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62" xfId="0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68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24" fillId="0" borderId="19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30" fillId="0" borderId="0" xfId="0" applyFont="1" applyBorder="1" applyAlignment="1">
      <alignment horizontal="left" wrapText="1"/>
    </xf>
    <xf numFmtId="0" fontId="1" fillId="0" borderId="16" xfId="0" applyFont="1" applyBorder="1" applyAlignment="1">
      <alignment horizontal="left"/>
    </xf>
    <xf numFmtId="0" fontId="33" fillId="0" borderId="22" xfId="0" applyFont="1" applyBorder="1" applyAlignment="1">
      <alignment horizontal="center"/>
    </xf>
    <xf numFmtId="0" fontId="46" fillId="0" borderId="65" xfId="0" applyFont="1" applyBorder="1" applyAlignment="1">
      <alignment horizontal="center"/>
    </xf>
    <xf numFmtId="0" fontId="46" fillId="0" borderId="60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0" borderId="50" xfId="0" applyFont="1" applyBorder="1" applyAlignment="1">
      <alignment horizontal="center"/>
    </xf>
    <xf numFmtId="0" fontId="49" fillId="0" borderId="65" xfId="0" applyFont="1" applyBorder="1" applyAlignment="1">
      <alignment horizontal="center"/>
    </xf>
    <xf numFmtId="0" fontId="49" fillId="0" borderId="6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32" fillId="0" borderId="82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33" fillId="0" borderId="23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31" fillId="0" borderId="37" xfId="0" applyFont="1" applyBorder="1" applyAlignment="1">
      <alignment horizontal="center" vertical="top"/>
    </xf>
    <xf numFmtId="0" fontId="31" fillId="0" borderId="49" xfId="0" applyFont="1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33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32" fillId="0" borderId="19" xfId="0" applyFont="1" applyBorder="1" applyAlignment="1">
      <alignment/>
    </xf>
    <xf numFmtId="0" fontId="0" fillId="0" borderId="19" xfId="0" applyBorder="1" applyAlignment="1">
      <alignment/>
    </xf>
    <xf numFmtId="0" fontId="33" fillId="0" borderId="41" xfId="0" applyFont="1" applyBorder="1" applyAlignment="1">
      <alignment horizontal="center"/>
    </xf>
    <xf numFmtId="0" fontId="33" fillId="0" borderId="91" xfId="0" applyFont="1" applyBorder="1" applyAlignment="1">
      <alignment horizontal="center"/>
    </xf>
    <xf numFmtId="0" fontId="46" fillId="0" borderId="81" xfId="0" applyFont="1" applyBorder="1" applyAlignment="1">
      <alignment horizontal="center"/>
    </xf>
    <xf numFmtId="0" fontId="32" fillId="0" borderId="50" xfId="0" applyFont="1" applyBorder="1" applyAlignment="1">
      <alignment horizontal="left"/>
    </xf>
    <xf numFmtId="0" fontId="54" fillId="0" borderId="65" xfId="0" applyFont="1" applyBorder="1" applyAlignment="1">
      <alignment horizontal="left"/>
    </xf>
    <xf numFmtId="0" fontId="32" fillId="0" borderId="79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32" fillId="0" borderId="79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33" fillId="0" borderId="36" xfId="0" applyFont="1" applyBorder="1" applyAlignment="1">
      <alignment horizontal="center"/>
    </xf>
    <xf numFmtId="0" fontId="32" fillId="0" borderId="21" xfId="0" applyFont="1" applyBorder="1" applyAlignment="1">
      <alignment horizontal="left"/>
    </xf>
    <xf numFmtId="0" fontId="32" fillId="0" borderId="19" xfId="0" applyFont="1" applyBorder="1" applyAlignment="1">
      <alignment horizontal="left"/>
    </xf>
    <xf numFmtId="0" fontId="32" fillId="0" borderId="22" xfId="0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0" fontId="32" fillId="0" borderId="13" xfId="0" applyFont="1" applyBorder="1" applyAlignment="1">
      <alignment horizontal="left"/>
    </xf>
    <xf numFmtId="0" fontId="33" fillId="0" borderId="92" xfId="0" applyFont="1" applyBorder="1" applyAlignment="1">
      <alignment horizontal="center"/>
    </xf>
    <xf numFmtId="0" fontId="33" fillId="0" borderId="86" xfId="0" applyFont="1" applyBorder="1" applyAlignment="1">
      <alignment horizontal="center"/>
    </xf>
    <xf numFmtId="0" fontId="32" fillId="0" borderId="37" xfId="0" applyFont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32" fillId="0" borderId="37" xfId="0" applyFont="1" applyBorder="1" applyAlignment="1">
      <alignment horizontal="left"/>
    </xf>
    <xf numFmtId="0" fontId="32" fillId="0" borderId="38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0" fontId="32" fillId="0" borderId="13" xfId="0" applyFont="1" applyBorder="1" applyAlignment="1">
      <alignment horizontal="left"/>
    </xf>
    <xf numFmtId="0" fontId="32" fillId="0" borderId="15" xfId="0" applyFont="1" applyBorder="1" applyAlignment="1">
      <alignment horizontal="left"/>
    </xf>
    <xf numFmtId="0" fontId="33" fillId="0" borderId="65" xfId="0" applyFont="1" applyBorder="1" applyAlignment="1">
      <alignment horizontal="center"/>
    </xf>
    <xf numFmtId="0" fontId="33" fillId="0" borderId="60" xfId="0" applyFont="1" applyBorder="1" applyAlignment="1">
      <alignment horizontal="center"/>
    </xf>
    <xf numFmtId="0" fontId="27" fillId="0" borderId="93" xfId="0" applyFont="1" applyBorder="1" applyAlignment="1">
      <alignment horizontal="left" wrapText="1"/>
    </xf>
    <xf numFmtId="0" fontId="33" fillId="0" borderId="34" xfId="0" applyFont="1" applyBorder="1" applyAlignment="1">
      <alignment horizontal="center"/>
    </xf>
    <xf numFmtId="0" fontId="33" fillId="0" borderId="81" xfId="0" applyFont="1" applyBorder="1" applyAlignment="1">
      <alignment horizontal="center"/>
    </xf>
    <xf numFmtId="0" fontId="33" fillId="0" borderId="90" xfId="0" applyFont="1" applyBorder="1" applyAlignment="1">
      <alignment horizontal="center"/>
    </xf>
    <xf numFmtId="0" fontId="32" fillId="0" borderId="21" xfId="0" applyFont="1" applyBorder="1" applyAlignment="1">
      <alignment/>
    </xf>
    <xf numFmtId="0" fontId="32" fillId="0" borderId="48" xfId="0" applyFont="1" applyBorder="1" applyAlignment="1">
      <alignment/>
    </xf>
    <xf numFmtId="0" fontId="0" fillId="0" borderId="20" xfId="0" applyBorder="1" applyAlignment="1">
      <alignment/>
    </xf>
    <xf numFmtId="0" fontId="32" fillId="0" borderId="41" xfId="0" applyFont="1" applyBorder="1" applyAlignment="1">
      <alignment/>
    </xf>
    <xf numFmtId="0" fontId="0" fillId="0" borderId="41" xfId="0" applyBorder="1" applyAlignment="1">
      <alignment/>
    </xf>
    <xf numFmtId="0" fontId="32" fillId="0" borderId="34" xfId="0" applyFont="1" applyBorder="1" applyAlignment="1">
      <alignment horizontal="left"/>
    </xf>
    <xf numFmtId="0" fontId="32" fillId="0" borderId="81" xfId="0" applyFont="1" applyBorder="1" applyAlignment="1">
      <alignment horizontal="left"/>
    </xf>
    <xf numFmtId="0" fontId="32" fillId="0" borderId="90" xfId="0" applyFont="1" applyBorder="1" applyAlignment="1">
      <alignment horizontal="left"/>
    </xf>
    <xf numFmtId="0" fontId="33" fillId="0" borderId="18" xfId="0" applyFont="1" applyBorder="1" applyAlignment="1">
      <alignment horizontal="center"/>
    </xf>
    <xf numFmtId="0" fontId="13" fillId="0" borderId="19" xfId="0" applyFont="1" applyBorder="1" applyAlignment="1">
      <alignment/>
    </xf>
    <xf numFmtId="0" fontId="52" fillId="0" borderId="12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 horizontal="left" wrapText="1"/>
    </xf>
    <xf numFmtId="0" fontId="23" fillId="0" borderId="20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52" fillId="0" borderId="19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center"/>
    </xf>
    <xf numFmtId="0" fontId="24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49" fillId="0" borderId="0" xfId="0" applyFont="1" applyAlignment="1">
      <alignment horizontal="center"/>
    </xf>
    <xf numFmtId="0" fontId="23" fillId="0" borderId="23" xfId="0" applyFont="1" applyBorder="1" applyAlignment="1">
      <alignment horizontal="center"/>
    </xf>
    <xf numFmtId="0" fontId="0" fillId="0" borderId="12" xfId="0" applyBorder="1" applyAlignment="1">
      <alignment/>
    </xf>
    <xf numFmtId="0" fontId="24" fillId="0" borderId="15" xfId="0" applyFont="1" applyBorder="1" applyAlignment="1">
      <alignment horizontal="left" wrapText="1"/>
    </xf>
    <xf numFmtId="0" fontId="24" fillId="0" borderId="80" xfId="0" applyFont="1" applyBorder="1" applyAlignment="1">
      <alignment horizontal="left"/>
    </xf>
    <xf numFmtId="0" fontId="53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24" fillId="0" borderId="50" xfId="0" applyFont="1" applyBorder="1" applyAlignment="1">
      <alignment/>
    </xf>
    <xf numFmtId="0" fontId="53" fillId="0" borderId="65" xfId="0" applyFont="1" applyBorder="1" applyAlignment="1">
      <alignment/>
    </xf>
    <xf numFmtId="0" fontId="50" fillId="0" borderId="65" xfId="0" applyFont="1" applyBorder="1" applyAlignment="1">
      <alignment horizontal="left"/>
    </xf>
    <xf numFmtId="0" fontId="53" fillId="0" borderId="65" xfId="0" applyFont="1" applyBorder="1" applyAlignment="1">
      <alignment horizontal="left"/>
    </xf>
    <xf numFmtId="0" fontId="50" fillId="0" borderId="50" xfId="0" applyFont="1" applyBorder="1" applyAlignment="1">
      <alignment horizontal="left"/>
    </xf>
    <xf numFmtId="0" fontId="50" fillId="0" borderId="60" xfId="0" applyFont="1" applyBorder="1" applyAlignment="1">
      <alignment horizontal="left"/>
    </xf>
    <xf numFmtId="0" fontId="48" fillId="0" borderId="12" xfId="0" applyFont="1" applyBorder="1" applyAlignment="1">
      <alignment/>
    </xf>
    <xf numFmtId="0" fontId="24" fillId="0" borderId="41" xfId="0" applyFont="1" applyBorder="1" applyAlignment="1">
      <alignment/>
    </xf>
    <xf numFmtId="0" fontId="53" fillId="0" borderId="41" xfId="0" applyFont="1" applyBorder="1" applyAlignment="1">
      <alignment/>
    </xf>
    <xf numFmtId="0" fontId="23" fillId="0" borderId="41" xfId="0" applyFont="1" applyBorder="1" applyAlignment="1">
      <alignment horizontal="center"/>
    </xf>
    <xf numFmtId="0" fontId="48" fillId="0" borderId="41" xfId="0" applyFont="1" applyBorder="1" applyAlignment="1">
      <alignment horizontal="center"/>
    </xf>
    <xf numFmtId="0" fontId="24" fillId="0" borderId="50" xfId="0" applyFont="1" applyBorder="1" applyAlignment="1">
      <alignment horizontal="left"/>
    </xf>
    <xf numFmtId="0" fontId="24" fillId="0" borderId="41" xfId="0" applyFont="1" applyBorder="1" applyAlignment="1">
      <alignment horizontal="left"/>
    </xf>
    <xf numFmtId="0" fontId="53" fillId="0" borderId="41" xfId="0" applyFont="1" applyBorder="1" applyAlignment="1">
      <alignment horizontal="left"/>
    </xf>
    <xf numFmtId="0" fontId="50" fillId="0" borderId="41" xfId="0" applyFont="1" applyBorder="1" applyAlignment="1">
      <alignment horizontal="left"/>
    </xf>
    <xf numFmtId="0" fontId="51" fillId="0" borderId="41" xfId="0" applyFont="1" applyBorder="1" applyAlignment="1">
      <alignment horizontal="center"/>
    </xf>
    <xf numFmtId="0" fontId="24" fillId="0" borderId="21" xfId="0" applyFont="1" applyBorder="1" applyAlignment="1">
      <alignment/>
    </xf>
    <xf numFmtId="0" fontId="53" fillId="0" borderId="19" xfId="0" applyFont="1" applyBorder="1" applyAlignment="1">
      <alignment/>
    </xf>
    <xf numFmtId="0" fontId="24" fillId="0" borderId="38" xfId="0" applyFont="1" applyBorder="1" applyAlignment="1">
      <alignment/>
    </xf>
    <xf numFmtId="0" fontId="53" fillId="0" borderId="38" xfId="0" applyFont="1" applyBorder="1" applyAlignment="1">
      <alignment/>
    </xf>
    <xf numFmtId="0" fontId="23" fillId="0" borderId="28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53" fillId="0" borderId="60" xfId="0" applyFont="1" applyBorder="1" applyAlignment="1">
      <alignment/>
    </xf>
    <xf numFmtId="0" fontId="48" fillId="0" borderId="65" xfId="0" applyFont="1" applyBorder="1" applyAlignment="1">
      <alignment/>
    </xf>
    <xf numFmtId="0" fontId="23" fillId="0" borderId="38" xfId="0" applyFont="1" applyBorder="1" applyAlignment="1">
      <alignment horizontal="center"/>
    </xf>
    <xf numFmtId="0" fontId="57" fillId="0" borderId="38" xfId="0" applyFont="1" applyBorder="1" applyAlignment="1">
      <alignment/>
    </xf>
    <xf numFmtId="0" fontId="48" fillId="0" borderId="68" xfId="0" applyFont="1" applyBorder="1" applyAlignment="1">
      <alignment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10" xfId="52"/>
    <cellStyle name="Normalny 12" xfId="53"/>
    <cellStyle name="Normalny 13" xfId="54"/>
    <cellStyle name="Normalny 15" xfId="55"/>
    <cellStyle name="Normalny 16" xfId="56"/>
    <cellStyle name="Normalny 17" xfId="57"/>
    <cellStyle name="Normalny 19" xfId="58"/>
    <cellStyle name="Normalny 2" xfId="59"/>
    <cellStyle name="Normalny 20" xfId="60"/>
    <cellStyle name="Normalny 21" xfId="61"/>
    <cellStyle name="Normalny 22" xfId="62"/>
    <cellStyle name="Normalny 6" xfId="63"/>
    <cellStyle name="Normalny 9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9"/>
  <sheetViews>
    <sheetView view="pageBreakPreview" zoomScale="130" zoomScaleSheetLayoutView="130" workbookViewId="0" topLeftCell="A164">
      <selection activeCell="A315" sqref="A315"/>
    </sheetView>
  </sheetViews>
  <sheetFormatPr defaultColWidth="8.796875" defaultRowHeight="14.25"/>
  <cols>
    <col min="1" max="1" width="2.3984375" style="0" customWidth="1"/>
    <col min="2" max="2" width="3.3984375" style="0" customWidth="1"/>
    <col min="3" max="3" width="7" style="0" customWidth="1"/>
    <col min="4" max="4" width="5.59765625" style="0" customWidth="1"/>
    <col min="5" max="5" width="28.59765625" style="0" customWidth="1"/>
    <col min="6" max="7" width="14.69921875" style="0" bestFit="1" customWidth="1"/>
    <col min="8" max="8" width="9.69921875" style="515" bestFit="1" customWidth="1"/>
    <col min="9" max="9" width="8.59765625" style="0" customWidth="1"/>
  </cols>
  <sheetData>
    <row r="1" spans="1:11" ht="14.25">
      <c r="A1" s="1" t="s">
        <v>369</v>
      </c>
      <c r="B1" s="1"/>
      <c r="C1" s="1"/>
      <c r="D1" s="1"/>
      <c r="E1" s="1"/>
      <c r="F1" s="1"/>
      <c r="G1" s="1"/>
      <c r="H1" s="507"/>
      <c r="I1" s="2"/>
      <c r="J1" s="2"/>
      <c r="K1" s="2"/>
    </row>
    <row r="2" spans="7:8" ht="14.25">
      <c r="G2" s="659" t="s">
        <v>0</v>
      </c>
      <c r="H2" s="508"/>
    </row>
    <row r="3" spans="1:8" ht="14.25">
      <c r="A3" s="3" t="s">
        <v>1</v>
      </c>
      <c r="B3" s="4" t="s">
        <v>2</v>
      </c>
      <c r="C3" s="5"/>
      <c r="D3" s="5"/>
      <c r="E3" s="6"/>
      <c r="F3" s="3"/>
      <c r="G3" s="3"/>
      <c r="H3" s="7" t="s">
        <v>3</v>
      </c>
    </row>
    <row r="4" spans="1:8" ht="13.5" customHeight="1">
      <c r="A4" s="8"/>
      <c r="B4" s="4" t="s">
        <v>4</v>
      </c>
      <c r="C4" s="5"/>
      <c r="D4" s="5"/>
      <c r="E4" s="9"/>
      <c r="F4" s="10" t="s">
        <v>5</v>
      </c>
      <c r="G4" s="11" t="s">
        <v>6</v>
      </c>
      <c r="H4" s="10" t="s">
        <v>7</v>
      </c>
    </row>
    <row r="5" spans="1:8" ht="14.25" customHeight="1">
      <c r="A5" s="12"/>
      <c r="B5" s="4" t="s">
        <v>8</v>
      </c>
      <c r="C5" s="13" t="s">
        <v>9</v>
      </c>
      <c r="D5" s="14" t="s">
        <v>10</v>
      </c>
      <c r="E5" s="9" t="s">
        <v>11</v>
      </c>
      <c r="F5" s="12"/>
      <c r="G5" s="12"/>
      <c r="H5" s="15" t="s">
        <v>12</v>
      </c>
    </row>
    <row r="6" spans="1:8" ht="12.75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7">
        <v>6</v>
      </c>
      <c r="G6" s="16">
        <v>7</v>
      </c>
      <c r="H6" s="653">
        <v>8</v>
      </c>
    </row>
    <row r="7" spans="1:8" s="266" customFormat="1" ht="14.25">
      <c r="A7" s="261">
        <v>1</v>
      </c>
      <c r="B7" s="262" t="s">
        <v>13</v>
      </c>
      <c r="C7" s="263" t="s">
        <v>14</v>
      </c>
      <c r="D7" s="263"/>
      <c r="E7" s="263"/>
      <c r="F7" s="264"/>
      <c r="G7" s="265"/>
      <c r="H7" s="654"/>
    </row>
    <row r="8" spans="1:8" s="266" customFormat="1" ht="12.75" customHeight="1" hidden="1">
      <c r="A8" s="267"/>
      <c r="B8" s="268"/>
      <c r="C8" s="269" t="s">
        <v>15</v>
      </c>
      <c r="D8" s="630" t="s">
        <v>16</v>
      </c>
      <c r="E8" s="270"/>
      <c r="F8" s="449"/>
      <c r="G8" s="357"/>
      <c r="H8" s="655"/>
    </row>
    <row r="9" spans="1:8" s="266" customFormat="1" ht="12.75" customHeight="1" hidden="1">
      <c r="A9" s="267"/>
      <c r="B9" s="268"/>
      <c r="C9" s="269"/>
      <c r="D9" s="448" t="s">
        <v>27</v>
      </c>
      <c r="E9" s="453" t="s">
        <v>28</v>
      </c>
      <c r="F9" s="451"/>
      <c r="G9" s="310"/>
      <c r="H9" s="509"/>
    </row>
    <row r="10" spans="1:8" s="266" customFormat="1" ht="19.5" hidden="1">
      <c r="A10" s="267"/>
      <c r="B10" s="268"/>
      <c r="C10" s="269"/>
      <c r="D10" s="448" t="s">
        <v>36</v>
      </c>
      <c r="E10" s="454" t="s">
        <v>303</v>
      </c>
      <c r="F10" s="310">
        <v>0</v>
      </c>
      <c r="G10" s="483">
        <v>0</v>
      </c>
      <c r="H10" s="510">
        <v>0</v>
      </c>
    </row>
    <row r="11" spans="1:8" s="266" customFormat="1" ht="19.5" hidden="1">
      <c r="A11" s="267"/>
      <c r="B11" s="268"/>
      <c r="C11" s="269"/>
      <c r="D11" s="448" t="s">
        <v>257</v>
      </c>
      <c r="E11" s="487" t="s">
        <v>311</v>
      </c>
      <c r="F11" s="455">
        <v>0</v>
      </c>
      <c r="G11" s="456">
        <v>0</v>
      </c>
      <c r="H11" s="510" t="e">
        <f aca="true" t="shared" si="0" ref="H11:H18">G11/F11%</f>
        <v>#DIV/0!</v>
      </c>
    </row>
    <row r="12" spans="1:8" s="266" customFormat="1" ht="12.75" customHeight="1" hidden="1">
      <c r="A12" s="267"/>
      <c r="B12" s="268"/>
      <c r="C12" s="269"/>
      <c r="D12" s="448"/>
      <c r="E12" s="270"/>
      <c r="F12" s="450"/>
      <c r="G12" s="265"/>
      <c r="H12" s="510" t="e">
        <f t="shared" si="0"/>
        <v>#DIV/0!</v>
      </c>
    </row>
    <row r="13" spans="1:8" s="266" customFormat="1" ht="19.5" hidden="1">
      <c r="A13" s="267"/>
      <c r="B13" s="268"/>
      <c r="C13" s="271"/>
      <c r="D13" s="457" t="s">
        <v>258</v>
      </c>
      <c r="E13" s="272" t="s">
        <v>263</v>
      </c>
      <c r="F13" s="273">
        <v>0</v>
      </c>
      <c r="G13" s="273">
        <v>0</v>
      </c>
      <c r="H13" s="510" t="e">
        <f t="shared" si="0"/>
        <v>#DIV/0!</v>
      </c>
    </row>
    <row r="14" spans="1:8" s="266" customFormat="1" ht="13.5" customHeight="1" hidden="1">
      <c r="A14" s="267"/>
      <c r="B14" s="267"/>
      <c r="C14" s="1087" t="s">
        <v>17</v>
      </c>
      <c r="D14" s="1087"/>
      <c r="E14" s="1087"/>
      <c r="F14" s="259">
        <f>SUM(F9:F13)</f>
        <v>0</v>
      </c>
      <c r="G14" s="259">
        <f>SUM(G9:G13)</f>
        <v>0</v>
      </c>
      <c r="H14" s="517" t="e">
        <f t="shared" si="0"/>
        <v>#DIV/0!</v>
      </c>
    </row>
    <row r="15" spans="1:8" s="266" customFormat="1" ht="12.75" customHeight="1">
      <c r="A15" s="267"/>
      <c r="B15" s="268"/>
      <c r="C15" s="269" t="s">
        <v>18</v>
      </c>
      <c r="D15" s="630" t="s">
        <v>19</v>
      </c>
      <c r="E15" s="270"/>
      <c r="F15" s="276"/>
      <c r="G15" s="276"/>
      <c r="H15" s="510"/>
    </row>
    <row r="16" spans="1:8" s="266" customFormat="1" ht="20.25" customHeight="1">
      <c r="A16" s="267"/>
      <c r="B16" s="268"/>
      <c r="C16" s="271"/>
      <c r="D16" s="277" t="s">
        <v>20</v>
      </c>
      <c r="E16" s="278" t="s">
        <v>21</v>
      </c>
      <c r="F16" s="273">
        <v>188444.9</v>
      </c>
      <c r="G16" s="273">
        <v>188444.9</v>
      </c>
      <c r="H16" s="510">
        <f t="shared" si="0"/>
        <v>100</v>
      </c>
    </row>
    <row r="17" spans="1:8" s="266" customFormat="1" ht="13.5" customHeight="1">
      <c r="A17" s="279"/>
      <c r="B17" s="280"/>
      <c r="C17" s="1087" t="s">
        <v>17</v>
      </c>
      <c r="D17" s="1087"/>
      <c r="E17" s="1087"/>
      <c r="F17" s="275">
        <f>SUM(F16)</f>
        <v>188444.9</v>
      </c>
      <c r="G17" s="273">
        <f>G16</f>
        <v>188444.9</v>
      </c>
      <c r="H17" s="516">
        <f t="shared" si="0"/>
        <v>100</v>
      </c>
    </row>
    <row r="18" spans="1:8" s="266" customFormat="1" ht="14.25">
      <c r="A18" s="1088" t="s">
        <v>22</v>
      </c>
      <c r="B18" s="1088"/>
      <c r="C18" s="1088"/>
      <c r="D18" s="1088"/>
      <c r="E18" s="1088"/>
      <c r="F18" s="807">
        <f>SUM(F14,F17)</f>
        <v>188444.9</v>
      </c>
      <c r="G18" s="807">
        <f>SUM(G14,G17)</f>
        <v>188444.9</v>
      </c>
      <c r="H18" s="808">
        <f t="shared" si="0"/>
        <v>100</v>
      </c>
    </row>
    <row r="19" spans="1:8" s="266" customFormat="1" ht="12.75" customHeight="1">
      <c r="A19" s="261">
        <v>2</v>
      </c>
      <c r="B19" s="281" t="s">
        <v>23</v>
      </c>
      <c r="C19" s="282" t="s">
        <v>24</v>
      </c>
      <c r="D19" s="283"/>
      <c r="E19" s="284"/>
      <c r="F19" s="276"/>
      <c r="G19" s="276"/>
      <c r="H19" s="510"/>
    </row>
    <row r="20" spans="1:8" s="266" customFormat="1" ht="13.5" customHeight="1">
      <c r="A20" s="267"/>
      <c r="B20" s="267"/>
      <c r="C20" s="285" t="s">
        <v>25</v>
      </c>
      <c r="D20" s="631" t="s">
        <v>26</v>
      </c>
      <c r="E20" s="286"/>
      <c r="F20" s="276"/>
      <c r="G20" s="276"/>
      <c r="H20" s="510"/>
    </row>
    <row r="21" spans="1:8" s="266" customFormat="1" ht="20.25" customHeight="1">
      <c r="A21" s="267"/>
      <c r="B21" s="267"/>
      <c r="C21" s="287"/>
      <c r="D21" s="288" t="s">
        <v>46</v>
      </c>
      <c r="E21" s="488" t="s">
        <v>370</v>
      </c>
      <c r="F21" s="273">
        <v>3100</v>
      </c>
      <c r="G21" s="273">
        <v>1312.66</v>
      </c>
      <c r="H21" s="510">
        <f>G21/F21%</f>
        <v>42.343870967741935</v>
      </c>
    </row>
    <row r="22" spans="1:8" s="266" customFormat="1" ht="13.5" customHeight="1">
      <c r="A22" s="279"/>
      <c r="B22" s="279"/>
      <c r="C22" s="1083" t="s">
        <v>17</v>
      </c>
      <c r="D22" s="1083"/>
      <c r="E22" s="1083"/>
      <c r="F22" s="259">
        <f>F21</f>
        <v>3100</v>
      </c>
      <c r="G22" s="259">
        <f>G21</f>
        <v>1312.66</v>
      </c>
      <c r="H22" s="516">
        <f>G22/F22%</f>
        <v>42.343870967741935</v>
      </c>
    </row>
    <row r="23" spans="1:8" s="266" customFormat="1" ht="13.5" customHeight="1">
      <c r="A23" s="1082" t="s">
        <v>29</v>
      </c>
      <c r="B23" s="1082"/>
      <c r="C23" s="1082"/>
      <c r="D23" s="1082"/>
      <c r="E23" s="1082"/>
      <c r="F23" s="809">
        <f>F22</f>
        <v>3100</v>
      </c>
      <c r="G23" s="809">
        <f>G22</f>
        <v>1312.66</v>
      </c>
      <c r="H23" s="808">
        <f>G23/F23%</f>
        <v>42.343870967741935</v>
      </c>
    </row>
    <row r="24" spans="1:8" s="266" customFormat="1" ht="13.5" customHeight="1">
      <c r="A24" s="261">
        <v>3</v>
      </c>
      <c r="B24" s="281" t="s">
        <v>245</v>
      </c>
      <c r="C24" s="282" t="s">
        <v>267</v>
      </c>
      <c r="D24" s="283"/>
      <c r="E24" s="284"/>
      <c r="F24" s="276"/>
      <c r="G24" s="276"/>
      <c r="H24" s="510"/>
    </row>
    <row r="25" spans="1:8" s="266" customFormat="1" ht="13.5" customHeight="1">
      <c r="A25" s="267"/>
      <c r="B25" s="267"/>
      <c r="C25" s="285" t="s">
        <v>246</v>
      </c>
      <c r="D25" s="631" t="s">
        <v>268</v>
      </c>
      <c r="E25" s="286"/>
      <c r="F25" s="276"/>
      <c r="G25" s="276"/>
      <c r="H25" s="510"/>
    </row>
    <row r="26" spans="1:8" s="266" customFormat="1" ht="13.5" customHeight="1" hidden="1">
      <c r="A26" s="267"/>
      <c r="B26" s="267"/>
      <c r="C26" s="287"/>
      <c r="D26" s="289" t="s">
        <v>27</v>
      </c>
      <c r="E26" s="488" t="s">
        <v>28</v>
      </c>
      <c r="F26" s="273">
        <v>0</v>
      </c>
      <c r="G26" s="273">
        <v>0</v>
      </c>
      <c r="H26" s="510" t="e">
        <f>G26/F26%</f>
        <v>#DIV/0!</v>
      </c>
    </row>
    <row r="27" spans="1:8" s="266" customFormat="1" ht="13.5" customHeight="1">
      <c r="A27" s="267"/>
      <c r="B27" s="267"/>
      <c r="C27" s="287"/>
      <c r="D27" s="717" t="s">
        <v>27</v>
      </c>
      <c r="E27" s="718" t="s">
        <v>28</v>
      </c>
      <c r="F27" s="273">
        <v>5000</v>
      </c>
      <c r="G27" s="273">
        <v>7956.54</v>
      </c>
      <c r="H27" s="510">
        <f>G27/F27%</f>
        <v>159.1308</v>
      </c>
    </row>
    <row r="28" spans="1:8" s="266" customFormat="1" ht="13.5" customHeight="1">
      <c r="A28" s="279"/>
      <c r="B28" s="279"/>
      <c r="C28" s="1083" t="s">
        <v>17</v>
      </c>
      <c r="D28" s="1083"/>
      <c r="E28" s="1083"/>
      <c r="F28" s="275">
        <f>F27</f>
        <v>5000</v>
      </c>
      <c r="G28" s="275">
        <f>G27</f>
        <v>7956.54</v>
      </c>
      <c r="H28" s="516">
        <f>G28/F28%</f>
        <v>159.1308</v>
      </c>
    </row>
    <row r="29" spans="1:8" s="266" customFormat="1" ht="13.5" customHeight="1">
      <c r="A29" s="1082" t="s">
        <v>274</v>
      </c>
      <c r="B29" s="1082"/>
      <c r="C29" s="1082"/>
      <c r="D29" s="1082"/>
      <c r="E29" s="1082"/>
      <c r="F29" s="809">
        <f>F28</f>
        <v>5000</v>
      </c>
      <c r="G29" s="809">
        <f>G28</f>
        <v>7956.54</v>
      </c>
      <c r="H29" s="808">
        <f>G29/F29%</f>
        <v>159.1308</v>
      </c>
    </row>
    <row r="30" spans="1:8" s="266" customFormat="1" ht="14.25">
      <c r="A30" s="261">
        <v>4</v>
      </c>
      <c r="B30" s="290">
        <v>600</v>
      </c>
      <c r="C30" s="291" t="s">
        <v>30</v>
      </c>
      <c r="D30" s="292"/>
      <c r="E30" s="293"/>
      <c r="F30" s="294"/>
      <c r="G30" s="294"/>
      <c r="H30" s="510"/>
    </row>
    <row r="31" spans="1:8" s="266" customFormat="1" ht="14.25">
      <c r="A31" s="267"/>
      <c r="B31" s="267"/>
      <c r="C31" s="295" t="s">
        <v>31</v>
      </c>
      <c r="D31" s="632" t="s">
        <v>32</v>
      </c>
      <c r="E31" s="296"/>
      <c r="F31" s="297"/>
      <c r="G31" s="297"/>
      <c r="H31" s="510"/>
    </row>
    <row r="32" spans="1:8" s="266" customFormat="1" ht="21" customHeight="1">
      <c r="A32" s="267"/>
      <c r="B32" s="267"/>
      <c r="C32" s="298"/>
      <c r="D32" s="299" t="s">
        <v>33</v>
      </c>
      <c r="E32" s="300" t="s">
        <v>34</v>
      </c>
      <c r="F32" s="301">
        <v>160000</v>
      </c>
      <c r="G32" s="301">
        <v>160000</v>
      </c>
      <c r="H32" s="510">
        <f>G32/F32%</f>
        <v>100</v>
      </c>
    </row>
    <row r="33" spans="1:8" s="266" customFormat="1" ht="15.75" customHeight="1">
      <c r="A33" s="267"/>
      <c r="B33" s="267"/>
      <c r="C33" s="1089" t="s">
        <v>17</v>
      </c>
      <c r="D33" s="1090"/>
      <c r="E33" s="1090"/>
      <c r="F33" s="260">
        <f>F32</f>
        <v>160000</v>
      </c>
      <c r="G33" s="260">
        <f>G32</f>
        <v>160000</v>
      </c>
      <c r="H33" s="516">
        <f>G33/F33%</f>
        <v>100</v>
      </c>
    </row>
    <row r="34" spans="1:8" s="266" customFormat="1" ht="14.25">
      <c r="A34" s="267"/>
      <c r="B34" s="371"/>
      <c r="C34" s="644">
        <v>60016</v>
      </c>
      <c r="D34" s="1064" t="s">
        <v>35</v>
      </c>
      <c r="E34" s="1065"/>
      <c r="F34" s="459"/>
      <c r="G34" s="458"/>
      <c r="H34" s="510"/>
    </row>
    <row r="35" spans="1:8" s="266" customFormat="1" ht="14.25" hidden="1">
      <c r="A35" s="267"/>
      <c r="B35" s="371"/>
      <c r="C35" s="719"/>
      <c r="D35" s="720" t="s">
        <v>27</v>
      </c>
      <c r="E35" s="488" t="s">
        <v>28</v>
      </c>
      <c r="F35" s="721">
        <v>0</v>
      </c>
      <c r="G35" s="461">
        <v>0</v>
      </c>
      <c r="H35" s="510">
        <v>0</v>
      </c>
    </row>
    <row r="36" spans="1:8" s="266" customFormat="1" ht="14.25" hidden="1">
      <c r="A36" s="267"/>
      <c r="B36" s="371"/>
      <c r="C36" s="719"/>
      <c r="D36" s="720" t="s">
        <v>333</v>
      </c>
      <c r="E36" s="921" t="s">
        <v>365</v>
      </c>
      <c r="F36" s="460">
        <v>0</v>
      </c>
      <c r="G36" s="461">
        <v>0</v>
      </c>
      <c r="H36" s="510">
        <v>0</v>
      </c>
    </row>
    <row r="37" spans="1:8" s="266" customFormat="1" ht="18.75" customHeight="1" hidden="1">
      <c r="A37" s="267"/>
      <c r="B37" s="371"/>
      <c r="C37" s="645"/>
      <c r="D37" s="643" t="s">
        <v>36</v>
      </c>
      <c r="E37" s="489" t="s">
        <v>303</v>
      </c>
      <c r="F37" s="460">
        <v>0</v>
      </c>
      <c r="G37" s="461">
        <v>0</v>
      </c>
      <c r="H37" s="510" t="e">
        <f>G37/F37%</f>
        <v>#DIV/0!</v>
      </c>
    </row>
    <row r="38" spans="1:8" s="266" customFormat="1" ht="14.25" hidden="1">
      <c r="A38" s="267"/>
      <c r="B38" s="371"/>
      <c r="C38" s="917"/>
      <c r="D38" s="722" t="s">
        <v>58</v>
      </c>
      <c r="E38" s="490" t="s">
        <v>331</v>
      </c>
      <c r="F38" s="460">
        <v>0</v>
      </c>
      <c r="G38" s="461">
        <v>0</v>
      </c>
      <c r="H38" s="510">
        <v>0</v>
      </c>
    </row>
    <row r="39" spans="1:8" s="266" customFormat="1" ht="24.75" customHeight="1">
      <c r="A39" s="267"/>
      <c r="B39" s="371"/>
      <c r="C39" s="918"/>
      <c r="D39" s="920" t="s">
        <v>363</v>
      </c>
      <c r="E39" s="921" t="s">
        <v>366</v>
      </c>
      <c r="F39" s="460">
        <v>70000</v>
      </c>
      <c r="G39" s="461">
        <v>0</v>
      </c>
      <c r="H39" s="510">
        <f>G39/F39%</f>
        <v>0</v>
      </c>
    </row>
    <row r="40" spans="1:8" s="266" customFormat="1" ht="39" customHeight="1">
      <c r="A40" s="267"/>
      <c r="B40" s="371"/>
      <c r="C40" s="919"/>
      <c r="D40" s="722" t="s">
        <v>364</v>
      </c>
      <c r="E40" s="922" t="s">
        <v>367</v>
      </c>
      <c r="F40" s="460">
        <v>84000</v>
      </c>
      <c r="G40" s="461">
        <v>0</v>
      </c>
      <c r="H40" s="510">
        <f>G40/F40%</f>
        <v>0</v>
      </c>
    </row>
    <row r="41" spans="1:8" s="266" customFormat="1" ht="14.25">
      <c r="A41" s="267"/>
      <c r="B41" s="371"/>
      <c r="C41" s="1066" t="s">
        <v>17</v>
      </c>
      <c r="D41" s="1038"/>
      <c r="E41" s="1039"/>
      <c r="F41" s="721">
        <f>SUM(F35:F40)</f>
        <v>154000</v>
      </c>
      <c r="G41" s="458">
        <f>SUM(G35:G40)</f>
        <v>0</v>
      </c>
      <c r="H41" s="516">
        <f>G41/F41%</f>
        <v>0</v>
      </c>
    </row>
    <row r="42" spans="1:8" s="266" customFormat="1" ht="14.25">
      <c r="A42" s="267"/>
      <c r="B42" s="267"/>
      <c r="C42" s="303" t="s">
        <v>37</v>
      </c>
      <c r="D42" s="633" t="s">
        <v>38</v>
      </c>
      <c r="E42" s="462"/>
      <c r="F42" s="302"/>
      <c r="G42" s="302"/>
      <c r="H42" s="510"/>
    </row>
    <row r="43" spans="1:8" s="266" customFormat="1" ht="20.25" customHeight="1">
      <c r="A43" s="267"/>
      <c r="B43" s="267"/>
      <c r="C43" s="303"/>
      <c r="D43" s="304" t="s">
        <v>269</v>
      </c>
      <c r="E43" s="278" t="s">
        <v>270</v>
      </c>
      <c r="F43" s="305">
        <v>144000</v>
      </c>
      <c r="G43" s="306">
        <v>0</v>
      </c>
      <c r="H43" s="510">
        <f>G43/F43%</f>
        <v>0</v>
      </c>
    </row>
    <row r="44" spans="1:8" s="266" customFormat="1" ht="14.25">
      <c r="A44" s="267"/>
      <c r="B44" s="267"/>
      <c r="C44" s="1050" t="s">
        <v>17</v>
      </c>
      <c r="D44" s="1050"/>
      <c r="E44" s="1050"/>
      <c r="F44" s="307">
        <f>SUM(F43:F43)</f>
        <v>144000</v>
      </c>
      <c r="G44" s="307">
        <f>SUM(G43:G43)</f>
        <v>0</v>
      </c>
      <c r="H44" s="516">
        <f>G44/F44%</f>
        <v>0</v>
      </c>
    </row>
    <row r="45" spans="1:8" s="266" customFormat="1" ht="14.25">
      <c r="A45" s="1051" t="s">
        <v>40</v>
      </c>
      <c r="B45" s="1051"/>
      <c r="C45" s="1051"/>
      <c r="D45" s="1051"/>
      <c r="E45" s="1051"/>
      <c r="F45" s="810">
        <f>SUM(F33+F41+F44)</f>
        <v>458000</v>
      </c>
      <c r="G45" s="810">
        <f>SUM(G33+G41+G44)</f>
        <v>160000</v>
      </c>
      <c r="H45" s="808">
        <f>G45/F45%</f>
        <v>34.93449781659389</v>
      </c>
    </row>
    <row r="46" spans="1:8" s="266" customFormat="1" ht="12.75" customHeight="1" hidden="1">
      <c r="A46" s="261">
        <v>5</v>
      </c>
      <c r="B46" s="281" t="s">
        <v>237</v>
      </c>
      <c r="C46" s="282" t="s">
        <v>160</v>
      </c>
      <c r="D46" s="283"/>
      <c r="E46" s="284"/>
      <c r="F46" s="276"/>
      <c r="G46" s="276"/>
      <c r="H46" s="510"/>
    </row>
    <row r="47" spans="1:8" s="266" customFormat="1" ht="13.5" customHeight="1" hidden="1">
      <c r="A47" s="267"/>
      <c r="B47" s="267"/>
      <c r="C47" s="285" t="s">
        <v>238</v>
      </c>
      <c r="D47" s="634" t="s">
        <v>19</v>
      </c>
      <c r="E47" s="286"/>
      <c r="F47" s="308"/>
      <c r="G47" s="308"/>
      <c r="H47" s="510"/>
    </row>
    <row r="48" spans="1:8" s="266" customFormat="1" ht="13.5" customHeight="1" hidden="1">
      <c r="A48" s="267"/>
      <c r="B48" s="267"/>
      <c r="C48" s="285"/>
      <c r="D48" s="309">
        <v>1510</v>
      </c>
      <c r="E48" s="490" t="s">
        <v>271</v>
      </c>
      <c r="F48" s="463">
        <v>0</v>
      </c>
      <c r="G48" s="463">
        <v>0</v>
      </c>
      <c r="H48" s="510" t="e">
        <f>G48/F48%</f>
        <v>#DIV/0!</v>
      </c>
    </row>
    <row r="49" spans="1:8" s="266" customFormat="1" ht="19.5" hidden="1">
      <c r="A49" s="267"/>
      <c r="B49" s="267"/>
      <c r="C49" s="285"/>
      <c r="D49" s="311" t="s">
        <v>257</v>
      </c>
      <c r="E49" s="312" t="s">
        <v>260</v>
      </c>
      <c r="F49" s="313"/>
      <c r="G49" s="314"/>
      <c r="H49" s="510">
        <v>0</v>
      </c>
    </row>
    <row r="50" spans="1:8" s="266" customFormat="1" ht="19.5" hidden="1">
      <c r="A50" s="267"/>
      <c r="B50" s="267"/>
      <c r="C50" s="287"/>
      <c r="D50" s="288" t="s">
        <v>258</v>
      </c>
      <c r="E50" s="272" t="s">
        <v>259</v>
      </c>
      <c r="F50" s="315"/>
      <c r="G50" s="315"/>
      <c r="H50" s="510">
        <v>0</v>
      </c>
    </row>
    <row r="51" spans="1:8" s="266" customFormat="1" ht="13.5" customHeight="1" hidden="1">
      <c r="A51" s="279"/>
      <c r="B51" s="279"/>
      <c r="C51" s="1083" t="s">
        <v>17</v>
      </c>
      <c r="D51" s="1083"/>
      <c r="E51" s="1083"/>
      <c r="F51" s="259">
        <f>SUM(F48:F50)</f>
        <v>0</v>
      </c>
      <c r="G51" s="259">
        <f>SUM(G48:G50)</f>
        <v>0</v>
      </c>
      <c r="H51" s="516">
        <v>0</v>
      </c>
    </row>
    <row r="52" spans="1:8" s="266" customFormat="1" ht="13.5" customHeight="1" hidden="1">
      <c r="A52" s="1082" t="s">
        <v>41</v>
      </c>
      <c r="B52" s="1082"/>
      <c r="C52" s="1082"/>
      <c r="D52" s="1082"/>
      <c r="E52" s="1082"/>
      <c r="F52" s="809">
        <f>F51</f>
        <v>0</v>
      </c>
      <c r="G52" s="809">
        <f>G51</f>
        <v>0</v>
      </c>
      <c r="H52" s="808">
        <v>0</v>
      </c>
    </row>
    <row r="53" spans="1:8" s="266" customFormat="1" ht="14.25">
      <c r="A53" s="317">
        <v>5</v>
      </c>
      <c r="B53" s="318">
        <v>700</v>
      </c>
      <c r="C53" s="319" t="s">
        <v>42</v>
      </c>
      <c r="D53" s="320"/>
      <c r="E53" s="321"/>
      <c r="F53" s="322"/>
      <c r="G53" s="322"/>
      <c r="H53" s="510"/>
    </row>
    <row r="54" spans="1:8" s="266" customFormat="1" ht="14.25">
      <c r="A54" s="317"/>
      <c r="B54" s="317"/>
      <c r="C54" s="323">
        <v>70005</v>
      </c>
      <c r="D54" s="405" t="s">
        <v>43</v>
      </c>
      <c r="E54" s="324"/>
      <c r="F54" s="265"/>
      <c r="G54" s="265"/>
      <c r="H54" s="510"/>
    </row>
    <row r="55" spans="1:8" s="266" customFormat="1" ht="19.5" hidden="1">
      <c r="A55" s="317"/>
      <c r="B55" s="317"/>
      <c r="C55" s="317"/>
      <c r="D55" s="325" t="s">
        <v>44</v>
      </c>
      <c r="E55" s="491" t="s">
        <v>45</v>
      </c>
      <c r="F55" s="326"/>
      <c r="G55" s="327"/>
      <c r="H55" s="510">
        <v>0</v>
      </c>
    </row>
    <row r="56" spans="1:8" s="266" customFormat="1" ht="19.5">
      <c r="A56" s="317"/>
      <c r="B56" s="317"/>
      <c r="C56" s="317"/>
      <c r="D56" s="325" t="s">
        <v>296</v>
      </c>
      <c r="E56" s="492" t="s">
        <v>302</v>
      </c>
      <c r="F56" s="328">
        <v>3685</v>
      </c>
      <c r="G56" s="329">
        <v>3684.88</v>
      </c>
      <c r="H56" s="510">
        <f>G56/F56%</f>
        <v>99.99674355495252</v>
      </c>
    </row>
    <row r="57" spans="1:8" s="266" customFormat="1" ht="19.5">
      <c r="A57" s="317"/>
      <c r="B57" s="317"/>
      <c r="C57" s="317"/>
      <c r="D57" s="330" t="s">
        <v>46</v>
      </c>
      <c r="E57" s="493" t="s">
        <v>228</v>
      </c>
      <c r="F57" s="331">
        <v>512000</v>
      </c>
      <c r="G57" s="332">
        <v>103497.23</v>
      </c>
      <c r="H57" s="510">
        <f>G57/F57%</f>
        <v>20.214302734375</v>
      </c>
    </row>
    <row r="58" spans="1:8" s="266" customFormat="1" ht="14.25">
      <c r="A58" s="317"/>
      <c r="B58" s="317"/>
      <c r="C58" s="317"/>
      <c r="D58" s="333" t="s">
        <v>47</v>
      </c>
      <c r="E58" s="494" t="s">
        <v>232</v>
      </c>
      <c r="F58" s="326">
        <v>600000</v>
      </c>
      <c r="G58" s="327">
        <v>11450</v>
      </c>
      <c r="H58" s="510">
        <f>G58/F58%</f>
        <v>1.9083333333333334</v>
      </c>
    </row>
    <row r="59" spans="1:8" s="266" customFormat="1" ht="15" customHeight="1">
      <c r="A59" s="317"/>
      <c r="B59" s="317"/>
      <c r="C59" s="317"/>
      <c r="D59" s="335" t="s">
        <v>48</v>
      </c>
      <c r="E59" s="495" t="s">
        <v>49</v>
      </c>
      <c r="F59" s="306">
        <v>0</v>
      </c>
      <c r="G59" s="274">
        <v>1</v>
      </c>
      <c r="H59" s="510">
        <v>0</v>
      </c>
    </row>
    <row r="60" spans="1:8" s="266" customFormat="1" ht="15" customHeight="1" hidden="1">
      <c r="A60" s="317"/>
      <c r="B60" s="317"/>
      <c r="C60" s="317"/>
      <c r="D60" s="335" t="s">
        <v>58</v>
      </c>
      <c r="E60" s="336"/>
      <c r="F60" s="306">
        <v>0</v>
      </c>
      <c r="G60" s="274"/>
      <c r="H60" s="510" t="e">
        <f>G60/F60%</f>
        <v>#DIV/0!</v>
      </c>
    </row>
    <row r="61" spans="1:8" s="266" customFormat="1" ht="14.25" customHeight="1">
      <c r="A61" s="337"/>
      <c r="B61" s="337"/>
      <c r="C61" s="1035" t="s">
        <v>17</v>
      </c>
      <c r="D61" s="1035"/>
      <c r="E61" s="1035"/>
      <c r="F61" s="338">
        <f>SUM(F55:F60)</f>
        <v>1115685</v>
      </c>
      <c r="G61" s="338">
        <f>SUM(G55:G59)</f>
        <v>118633.11</v>
      </c>
      <c r="H61" s="516">
        <f>G61/F61%</f>
        <v>10.633208298041113</v>
      </c>
    </row>
    <row r="62" spans="1:8" s="266" customFormat="1" ht="14.25">
      <c r="A62" s="1051" t="s">
        <v>50</v>
      </c>
      <c r="B62" s="1051"/>
      <c r="C62" s="1051"/>
      <c r="D62" s="1051"/>
      <c r="E62" s="1051"/>
      <c r="F62" s="810">
        <f>SUM(F61)</f>
        <v>1115685</v>
      </c>
      <c r="G62" s="810">
        <f>SUM(G61)</f>
        <v>118633.11</v>
      </c>
      <c r="H62" s="808">
        <f>G62/F62%</f>
        <v>10.633208298041113</v>
      </c>
    </row>
    <row r="63" spans="1:8" s="266" customFormat="1" ht="14.25">
      <c r="A63" s="340">
        <v>6</v>
      </c>
      <c r="B63" s="341">
        <v>710</v>
      </c>
      <c r="C63" s="342" t="s">
        <v>51</v>
      </c>
      <c r="D63" s="342"/>
      <c r="E63" s="343"/>
      <c r="F63" s="344"/>
      <c r="G63" s="344"/>
      <c r="H63" s="510"/>
    </row>
    <row r="64" spans="1:8" s="266" customFormat="1" ht="14.25" hidden="1">
      <c r="A64" s="340"/>
      <c r="B64" s="464"/>
      <c r="C64" s="646">
        <v>71004</v>
      </c>
      <c r="D64" s="1076" t="s">
        <v>166</v>
      </c>
      <c r="E64" s="1042"/>
      <c r="F64" s="1042"/>
      <c r="G64" s="1077"/>
      <c r="H64" s="510"/>
    </row>
    <row r="65" spans="1:8" s="266" customFormat="1" ht="19.5" hidden="1">
      <c r="A65" s="340"/>
      <c r="B65" s="464"/>
      <c r="C65" s="465"/>
      <c r="D65" s="466" t="s">
        <v>36</v>
      </c>
      <c r="E65" s="496" t="s">
        <v>303</v>
      </c>
      <c r="F65" s="420">
        <v>0</v>
      </c>
      <c r="G65" s="350">
        <v>0</v>
      </c>
      <c r="H65" s="510" t="e">
        <f>G65/F65%</f>
        <v>#DIV/0!</v>
      </c>
    </row>
    <row r="66" spans="1:8" s="266" customFormat="1" ht="14.25" hidden="1">
      <c r="A66" s="340"/>
      <c r="B66" s="464"/>
      <c r="C66" s="1067" t="s">
        <v>17</v>
      </c>
      <c r="D66" s="1038"/>
      <c r="E66" s="1039"/>
      <c r="F66" s="467">
        <f>F65</f>
        <v>0</v>
      </c>
      <c r="G66" s="467">
        <f>G65</f>
        <v>0</v>
      </c>
      <c r="H66" s="516" t="e">
        <f>G66/F66%</f>
        <v>#DIV/0!</v>
      </c>
    </row>
    <row r="67" spans="1:8" s="266" customFormat="1" ht="14.25">
      <c r="A67" s="345"/>
      <c r="B67" s="346"/>
      <c r="C67" s="438">
        <v>71035</v>
      </c>
      <c r="D67" s="756" t="s">
        <v>52</v>
      </c>
      <c r="E67" s="745"/>
      <c r="F67" s="757"/>
      <c r="G67" s="758"/>
      <c r="H67" s="755"/>
    </row>
    <row r="68" spans="1:8" s="266" customFormat="1" ht="14.25">
      <c r="A68" s="346"/>
      <c r="B68" s="346"/>
      <c r="C68" s="465"/>
      <c r="D68" s="395" t="s">
        <v>27</v>
      </c>
      <c r="E68" s="494" t="s">
        <v>28</v>
      </c>
      <c r="F68" s="326">
        <v>4000</v>
      </c>
      <c r="G68" s="350">
        <v>3379.69</v>
      </c>
      <c r="H68" s="656">
        <f>G68/F68%</f>
        <v>84.49225</v>
      </c>
    </row>
    <row r="69" spans="1:8" s="266" customFormat="1" ht="14.25">
      <c r="A69" s="351"/>
      <c r="B69" s="337"/>
      <c r="C69" s="1078" t="s">
        <v>17</v>
      </c>
      <c r="D69" s="1084"/>
      <c r="E69" s="1084"/>
      <c r="F69" s="657">
        <f>F68</f>
        <v>4000</v>
      </c>
      <c r="G69" s="657">
        <f>SUM(G68)</f>
        <v>3379.69</v>
      </c>
      <c r="H69" s="658">
        <f>G69/F69%</f>
        <v>84.49225</v>
      </c>
    </row>
    <row r="70" spans="1:8" s="266" customFormat="1" ht="14.25">
      <c r="A70" s="1051" t="s">
        <v>53</v>
      </c>
      <c r="B70" s="1051"/>
      <c r="C70" s="1051"/>
      <c r="D70" s="1051"/>
      <c r="E70" s="1051"/>
      <c r="F70" s="810">
        <f>SUM(F66+F69)</f>
        <v>4000</v>
      </c>
      <c r="G70" s="810">
        <f>SUM(G66+G69)</f>
        <v>3379.69</v>
      </c>
      <c r="H70" s="811">
        <f>G70/F70%</f>
        <v>84.49225</v>
      </c>
    </row>
    <row r="71" spans="1:8" s="266" customFormat="1" ht="14.25">
      <c r="A71" s="352">
        <v>7</v>
      </c>
      <c r="B71" s="353">
        <v>750</v>
      </c>
      <c r="C71" s="354" t="s">
        <v>54</v>
      </c>
      <c r="D71" s="355"/>
      <c r="E71" s="336"/>
      <c r="F71" s="356"/>
      <c r="G71" s="357"/>
      <c r="H71" s="510"/>
    </row>
    <row r="72" spans="1:8" s="266" customFormat="1" ht="14.25">
      <c r="A72" s="317"/>
      <c r="B72" s="317"/>
      <c r="C72" s="358">
        <v>75011</v>
      </c>
      <c r="D72" s="354" t="s">
        <v>55</v>
      </c>
      <c r="E72" s="324"/>
      <c r="F72" s="348"/>
      <c r="G72" s="265"/>
      <c r="H72" s="510"/>
    </row>
    <row r="73" spans="1:8" s="266" customFormat="1" ht="21.75" customHeight="1">
      <c r="A73" s="317"/>
      <c r="B73" s="317"/>
      <c r="C73" s="360"/>
      <c r="D73" s="361">
        <v>2010</v>
      </c>
      <c r="E73" s="429" t="s">
        <v>21</v>
      </c>
      <c r="F73" s="306">
        <v>37719</v>
      </c>
      <c r="G73" s="274">
        <v>20307</v>
      </c>
      <c r="H73" s="510">
        <f>G73/F73%</f>
        <v>53.837588483257775</v>
      </c>
    </row>
    <row r="74" spans="1:8" s="266" customFormat="1" ht="20.25" customHeight="1">
      <c r="A74" s="317"/>
      <c r="B74" s="317"/>
      <c r="C74" s="360"/>
      <c r="D74" s="347">
        <v>2360</v>
      </c>
      <c r="E74" s="494" t="s">
        <v>56</v>
      </c>
      <c r="F74" s="362">
        <v>0</v>
      </c>
      <c r="G74" s="327">
        <v>1.55</v>
      </c>
      <c r="H74" s="510">
        <v>0</v>
      </c>
    </row>
    <row r="75" spans="1:8" s="266" customFormat="1" ht="14.25">
      <c r="A75" s="317"/>
      <c r="B75" s="317"/>
      <c r="C75" s="1081" t="s">
        <v>17</v>
      </c>
      <c r="D75" s="1081"/>
      <c r="E75" s="1081"/>
      <c r="F75" s="338">
        <f>SUM(F73:F74)</f>
        <v>37719</v>
      </c>
      <c r="G75" s="338">
        <f>SUM(G73:G74)</f>
        <v>20308.55</v>
      </c>
      <c r="H75" s="518">
        <f>G75/F75%</f>
        <v>53.84169781807577</v>
      </c>
    </row>
    <row r="76" spans="1:8" s="266" customFormat="1" ht="14.25">
      <c r="A76" s="267"/>
      <c r="B76" s="267"/>
      <c r="C76" s="363">
        <v>75023</v>
      </c>
      <c r="D76" s="382" t="s">
        <v>57</v>
      </c>
      <c r="E76" s="365"/>
      <c r="F76" s="366"/>
      <c r="G76" s="367"/>
      <c r="H76" s="510"/>
    </row>
    <row r="77" spans="1:8" s="266" customFormat="1" ht="14.25" hidden="1">
      <c r="A77" s="267"/>
      <c r="B77" s="267"/>
      <c r="C77" s="363"/>
      <c r="D77" s="335" t="s">
        <v>107</v>
      </c>
      <c r="E77" s="497" t="s">
        <v>108</v>
      </c>
      <c r="F77" s="368">
        <v>0</v>
      </c>
      <c r="G77" s="369">
        <v>0</v>
      </c>
      <c r="H77" s="510">
        <v>0</v>
      </c>
    </row>
    <row r="78" spans="1:9" s="266" customFormat="1" ht="19.5">
      <c r="A78" s="267"/>
      <c r="B78" s="267"/>
      <c r="C78" s="267"/>
      <c r="D78" s="370" t="s">
        <v>46</v>
      </c>
      <c r="E78" s="429" t="s">
        <v>228</v>
      </c>
      <c r="F78" s="306">
        <v>5000</v>
      </c>
      <c r="G78" s="274">
        <v>2978.45</v>
      </c>
      <c r="H78" s="510">
        <f>G78/F78%</f>
        <v>59.568999999999996</v>
      </c>
      <c r="I78" s="371"/>
    </row>
    <row r="79" spans="1:9" s="266" customFormat="1" ht="14.25" hidden="1">
      <c r="A79" s="267"/>
      <c r="B79" s="267"/>
      <c r="C79" s="267"/>
      <c r="D79" s="370" t="s">
        <v>27</v>
      </c>
      <c r="E79" s="488" t="s">
        <v>28</v>
      </c>
      <c r="F79" s="306">
        <v>0</v>
      </c>
      <c r="G79" s="274">
        <v>0</v>
      </c>
      <c r="H79" s="510">
        <v>0</v>
      </c>
      <c r="I79" s="372"/>
    </row>
    <row r="80" spans="1:8" s="266" customFormat="1" ht="14.25">
      <c r="A80" s="267"/>
      <c r="B80" s="267"/>
      <c r="C80" s="267"/>
      <c r="D80" s="370" t="s">
        <v>48</v>
      </c>
      <c r="E80" s="495" t="s">
        <v>49</v>
      </c>
      <c r="F80" s="349">
        <v>100</v>
      </c>
      <c r="G80" s="349">
        <v>9.84</v>
      </c>
      <c r="H80" s="510">
        <f>G80/F80%</f>
        <v>9.84</v>
      </c>
    </row>
    <row r="81" spans="1:8" s="266" customFormat="1" ht="14.25">
      <c r="A81" s="267"/>
      <c r="B81" s="267"/>
      <c r="C81" s="267"/>
      <c r="D81" s="373" t="s">
        <v>58</v>
      </c>
      <c r="E81" s="498" t="s">
        <v>59</v>
      </c>
      <c r="F81" s="306">
        <v>1000</v>
      </c>
      <c r="G81" s="274">
        <v>232</v>
      </c>
      <c r="H81" s="510">
        <f>G81/F81%</f>
        <v>23.2</v>
      </c>
    </row>
    <row r="82" spans="1:8" s="266" customFormat="1" ht="58.5">
      <c r="A82" s="267"/>
      <c r="B82" s="267"/>
      <c r="C82" s="268"/>
      <c r="D82" s="373" t="s">
        <v>371</v>
      </c>
      <c r="E82" s="945" t="s">
        <v>373</v>
      </c>
      <c r="F82" s="306">
        <v>60104</v>
      </c>
      <c r="G82" s="274">
        <v>0</v>
      </c>
      <c r="H82" s="510"/>
    </row>
    <row r="83" spans="1:8" s="266" customFormat="1" ht="126.75">
      <c r="A83" s="267"/>
      <c r="B83" s="267"/>
      <c r="C83" s="268"/>
      <c r="D83" s="373" t="s">
        <v>372</v>
      </c>
      <c r="E83" s="945" t="s">
        <v>374</v>
      </c>
      <c r="F83" s="306">
        <v>518233</v>
      </c>
      <c r="G83" s="274">
        <v>0</v>
      </c>
      <c r="H83" s="510"/>
    </row>
    <row r="84" spans="1:8" s="266" customFormat="1" ht="14.25">
      <c r="A84" s="267"/>
      <c r="B84" s="267"/>
      <c r="C84" s="1081" t="s">
        <v>17</v>
      </c>
      <c r="D84" s="1081"/>
      <c r="E84" s="1081"/>
      <c r="F84" s="339">
        <f>SUM(F77:F83)</f>
        <v>584437</v>
      </c>
      <c r="G84" s="339">
        <f>SUM(G77:G83)</f>
        <v>3220.29</v>
      </c>
      <c r="H84" s="518">
        <f>G84/F84%</f>
        <v>0.5510072086469543</v>
      </c>
    </row>
    <row r="85" spans="1:8" s="266" customFormat="1" ht="14.25">
      <c r="A85" s="267"/>
      <c r="B85" s="267"/>
      <c r="C85" s="363">
        <v>75075</v>
      </c>
      <c r="D85" s="382" t="s">
        <v>135</v>
      </c>
      <c r="E85" s="365"/>
      <c r="F85" s="366"/>
      <c r="G85" s="367"/>
      <c r="H85" s="510"/>
    </row>
    <row r="86" spans="1:9" s="266" customFormat="1" ht="14.25">
      <c r="A86" s="267"/>
      <c r="B86" s="267"/>
      <c r="C86" s="267"/>
      <c r="D86" s="370" t="s">
        <v>36</v>
      </c>
      <c r="E86" s="429" t="s">
        <v>233</v>
      </c>
      <c r="F86" s="306">
        <v>0</v>
      </c>
      <c r="G86" s="274">
        <v>4400</v>
      </c>
      <c r="H86" s="510">
        <v>0</v>
      </c>
      <c r="I86" s="371"/>
    </row>
    <row r="87" spans="1:8" s="266" customFormat="1" ht="14.25">
      <c r="A87" s="267"/>
      <c r="B87" s="267"/>
      <c r="C87" s="1081" t="s">
        <v>17</v>
      </c>
      <c r="D87" s="1081"/>
      <c r="E87" s="1081"/>
      <c r="F87" s="339">
        <f>SUM(F86:F86)</f>
        <v>0</v>
      </c>
      <c r="G87" s="339">
        <f>SUM(G86:G86)</f>
        <v>4400</v>
      </c>
      <c r="H87" s="516">
        <v>0</v>
      </c>
    </row>
    <row r="88" spans="1:8" s="266" customFormat="1" ht="14.25">
      <c r="A88" s="1068" t="s">
        <v>60</v>
      </c>
      <c r="B88" s="1068"/>
      <c r="C88" s="1068"/>
      <c r="D88" s="1068"/>
      <c r="E88" s="1068"/>
      <c r="F88" s="810">
        <f>SUM(F75+F84+F87)</f>
        <v>622156</v>
      </c>
      <c r="G88" s="810">
        <f>SUM(G75+G84+G87)</f>
        <v>27928.84</v>
      </c>
      <c r="H88" s="808">
        <f>G88/F88%</f>
        <v>4.489041333684799</v>
      </c>
    </row>
    <row r="89" spans="1:8" s="266" customFormat="1" ht="14.25">
      <c r="A89" s="374">
        <v>8</v>
      </c>
      <c r="B89" s="353">
        <v>751</v>
      </c>
      <c r="C89" s="354" t="s">
        <v>61</v>
      </c>
      <c r="D89" s="359"/>
      <c r="E89" s="324"/>
      <c r="F89" s="375"/>
      <c r="G89" s="376"/>
      <c r="H89" s="510"/>
    </row>
    <row r="90" spans="1:8" s="266" customFormat="1" ht="14.25">
      <c r="A90" s="377"/>
      <c r="B90" s="317"/>
      <c r="C90" s="378">
        <v>75101</v>
      </c>
      <c r="D90" s="405" t="s">
        <v>62</v>
      </c>
      <c r="E90" s="324"/>
      <c r="F90" s="379"/>
      <c r="G90" s="348"/>
      <c r="H90" s="510"/>
    </row>
    <row r="91" spans="1:8" s="266" customFormat="1" ht="23.25" customHeight="1">
      <c r="A91" s="377"/>
      <c r="B91" s="317"/>
      <c r="C91" s="360"/>
      <c r="D91" s="380">
        <v>2010</v>
      </c>
      <c r="E91" s="429" t="s">
        <v>21</v>
      </c>
      <c r="F91" s="349">
        <v>2269</v>
      </c>
      <c r="G91" s="274">
        <v>1735</v>
      </c>
      <c r="H91" s="510">
        <f aca="true" t="shared" si="1" ref="H91:H111">G91/F91%</f>
        <v>76.46540326134861</v>
      </c>
    </row>
    <row r="92" spans="1:8" s="266" customFormat="1" ht="14.25">
      <c r="A92" s="377"/>
      <c r="B92" s="317"/>
      <c r="C92" s="1035" t="s">
        <v>17</v>
      </c>
      <c r="D92" s="1035"/>
      <c r="E92" s="1035"/>
      <c r="F92" s="381">
        <f>SUM(F91:F91)</f>
        <v>2269</v>
      </c>
      <c r="G92" s="381">
        <f>SUM(G91:G91)</f>
        <v>1735</v>
      </c>
      <c r="H92" s="516">
        <f t="shared" si="1"/>
        <v>76.46540326134861</v>
      </c>
    </row>
    <row r="93" spans="1:8" s="266" customFormat="1" ht="14.25" hidden="1">
      <c r="A93" s="377"/>
      <c r="B93" s="317"/>
      <c r="C93" s="378">
        <v>75107</v>
      </c>
      <c r="D93" s="405" t="s">
        <v>283</v>
      </c>
      <c r="E93" s="324"/>
      <c r="F93" s="379"/>
      <c r="G93" s="348"/>
      <c r="H93" s="510"/>
    </row>
    <row r="94" spans="1:8" s="266" customFormat="1" ht="19.5" hidden="1">
      <c r="A94" s="377"/>
      <c r="B94" s="317"/>
      <c r="C94" s="360"/>
      <c r="D94" s="380">
        <v>2010</v>
      </c>
      <c r="E94" s="429" t="s">
        <v>21</v>
      </c>
      <c r="F94" s="349">
        <v>0</v>
      </c>
      <c r="G94" s="274">
        <v>0</v>
      </c>
      <c r="H94" s="510" t="e">
        <f t="shared" si="1"/>
        <v>#DIV/0!</v>
      </c>
    </row>
    <row r="95" spans="1:8" s="266" customFormat="1" ht="14.25" hidden="1">
      <c r="A95" s="377"/>
      <c r="B95" s="317"/>
      <c r="C95" s="1035" t="s">
        <v>17</v>
      </c>
      <c r="D95" s="1035"/>
      <c r="E95" s="1035"/>
      <c r="F95" s="381">
        <f>SUM(F94:F94)</f>
        <v>0</v>
      </c>
      <c r="G95" s="381">
        <f>SUM(G94:G94)</f>
        <v>0</v>
      </c>
      <c r="H95" s="516" t="e">
        <f t="shared" si="1"/>
        <v>#DIV/0!</v>
      </c>
    </row>
    <row r="96" spans="1:8" s="266" customFormat="1" ht="14.25" hidden="1">
      <c r="A96" s="377"/>
      <c r="B96" s="317"/>
      <c r="C96" s="469">
        <v>75108</v>
      </c>
      <c r="D96" s="1068" t="s">
        <v>304</v>
      </c>
      <c r="E96" s="1063"/>
      <c r="F96" s="381"/>
      <c r="G96" s="381"/>
      <c r="H96" s="510"/>
    </row>
    <row r="97" spans="1:8" s="266" customFormat="1" ht="19.5" hidden="1">
      <c r="A97" s="377"/>
      <c r="B97" s="317"/>
      <c r="C97" s="468"/>
      <c r="D97" s="380">
        <v>2010</v>
      </c>
      <c r="E97" s="429" t="s">
        <v>21</v>
      </c>
      <c r="F97" s="470">
        <v>0</v>
      </c>
      <c r="G97" s="470">
        <v>0</v>
      </c>
      <c r="H97" s="510" t="e">
        <f t="shared" si="1"/>
        <v>#DIV/0!</v>
      </c>
    </row>
    <row r="98" spans="1:8" s="266" customFormat="1" ht="14.25" hidden="1">
      <c r="A98" s="377"/>
      <c r="B98" s="317"/>
      <c r="C98" s="1069" t="s">
        <v>17</v>
      </c>
      <c r="D98" s="1070"/>
      <c r="E98" s="1071"/>
      <c r="F98" s="381">
        <f>F97</f>
        <v>0</v>
      </c>
      <c r="G98" s="381">
        <f>G97</f>
        <v>0</v>
      </c>
      <c r="H98" s="516" t="e">
        <f t="shared" si="1"/>
        <v>#DIV/0!</v>
      </c>
    </row>
    <row r="99" spans="1:8" s="266" customFormat="1" ht="15" hidden="1">
      <c r="A99" s="377"/>
      <c r="B99" s="377"/>
      <c r="C99" s="473">
        <v>75109</v>
      </c>
      <c r="D99" s="1055" t="s">
        <v>305</v>
      </c>
      <c r="E99" s="1056"/>
      <c r="F99" s="381"/>
      <c r="G99" s="381"/>
      <c r="H99" s="510"/>
    </row>
    <row r="100" spans="1:8" s="266" customFormat="1" ht="19.5" hidden="1">
      <c r="A100" s="377"/>
      <c r="B100" s="377"/>
      <c r="C100" s="475"/>
      <c r="D100" s="472">
        <v>2010</v>
      </c>
      <c r="E100" s="429" t="s">
        <v>21</v>
      </c>
      <c r="F100" s="470">
        <v>0</v>
      </c>
      <c r="G100" s="470">
        <v>0</v>
      </c>
      <c r="H100" s="510" t="e">
        <f t="shared" si="1"/>
        <v>#DIV/0!</v>
      </c>
    </row>
    <row r="101" spans="1:8" s="266" customFormat="1" ht="14.25" hidden="1">
      <c r="A101" s="377"/>
      <c r="B101" s="317"/>
      <c r="C101" s="1052" t="s">
        <v>17</v>
      </c>
      <c r="D101" s="1053"/>
      <c r="E101" s="1054"/>
      <c r="F101" s="381">
        <f>F100</f>
        <v>0</v>
      </c>
      <c r="G101" s="381">
        <f>G100</f>
        <v>0</v>
      </c>
      <c r="H101" s="516" t="e">
        <f t="shared" si="1"/>
        <v>#DIV/0!</v>
      </c>
    </row>
    <row r="102" spans="1:8" s="266" customFormat="1" ht="14.25" hidden="1">
      <c r="A102" s="377"/>
      <c r="B102" s="317"/>
      <c r="C102" s="476">
        <v>75110</v>
      </c>
      <c r="D102" s="1060" t="s">
        <v>306</v>
      </c>
      <c r="E102" s="1061"/>
      <c r="F102" s="381"/>
      <c r="G102" s="381"/>
      <c r="H102" s="510"/>
    </row>
    <row r="103" spans="1:8" s="266" customFormat="1" ht="19.5" hidden="1">
      <c r="A103" s="377"/>
      <c r="B103" s="317"/>
      <c r="C103" s="474"/>
      <c r="D103" s="471">
        <v>2010</v>
      </c>
      <c r="E103" s="429" t="s">
        <v>21</v>
      </c>
      <c r="F103" s="470">
        <v>0</v>
      </c>
      <c r="G103" s="470">
        <v>0</v>
      </c>
      <c r="H103" s="510" t="e">
        <f t="shared" si="1"/>
        <v>#DIV/0!</v>
      </c>
    </row>
    <row r="104" spans="1:8" s="266" customFormat="1" ht="14.25" hidden="1">
      <c r="A104" s="377"/>
      <c r="B104" s="317"/>
      <c r="C104" s="1057" t="s">
        <v>17</v>
      </c>
      <c r="D104" s="1058"/>
      <c r="E104" s="1059"/>
      <c r="F104" s="381">
        <f>F103</f>
        <v>0</v>
      </c>
      <c r="G104" s="381">
        <f>G103</f>
        <v>0</v>
      </c>
      <c r="H104" s="516" t="e">
        <f t="shared" si="1"/>
        <v>#DIV/0!</v>
      </c>
    </row>
    <row r="105" spans="1:8" s="266" customFormat="1" ht="14.25">
      <c r="A105" s="1051" t="s">
        <v>63</v>
      </c>
      <c r="B105" s="1051"/>
      <c r="C105" s="1051"/>
      <c r="D105" s="1051"/>
      <c r="E105" s="1051"/>
      <c r="F105" s="812">
        <f>SUM(F92+F95+F98+F101+F104)</f>
        <v>2269</v>
      </c>
      <c r="G105" s="812">
        <f>SUM(G92+G95+G98+G101+G104)</f>
        <v>1735</v>
      </c>
      <c r="H105" s="808">
        <f t="shared" si="1"/>
        <v>76.46540326134861</v>
      </c>
    </row>
    <row r="106" spans="1:8" s="266" customFormat="1" ht="14.25">
      <c r="A106" s="374">
        <v>9</v>
      </c>
      <c r="B106" s="353">
        <v>752</v>
      </c>
      <c r="C106" s="354" t="s">
        <v>239</v>
      </c>
      <c r="D106" s="359"/>
      <c r="E106" s="324"/>
      <c r="F106" s="375"/>
      <c r="G106" s="376"/>
      <c r="H106" s="510"/>
    </row>
    <row r="107" spans="1:8" s="266" customFormat="1" ht="14.25">
      <c r="A107" s="377"/>
      <c r="B107" s="317"/>
      <c r="C107" s="378">
        <v>75212</v>
      </c>
      <c r="D107" s="405" t="s">
        <v>62</v>
      </c>
      <c r="E107" s="324"/>
      <c r="F107" s="379"/>
      <c r="G107" s="348"/>
      <c r="H107" s="510"/>
    </row>
    <row r="108" spans="1:8" s="266" customFormat="1" ht="23.25" customHeight="1">
      <c r="A108" s="377"/>
      <c r="B108" s="317"/>
      <c r="C108" s="360"/>
      <c r="D108" s="380">
        <v>2010</v>
      </c>
      <c r="E108" s="429" t="s">
        <v>21</v>
      </c>
      <c r="F108" s="349">
        <v>200</v>
      </c>
      <c r="G108" s="274">
        <v>200</v>
      </c>
      <c r="H108" s="510">
        <f t="shared" si="1"/>
        <v>100</v>
      </c>
    </row>
    <row r="109" spans="1:8" s="266" customFormat="1" ht="29.25" customHeight="1">
      <c r="A109" s="377"/>
      <c r="B109" s="317"/>
      <c r="C109" s="360"/>
      <c r="D109" s="380">
        <v>2020</v>
      </c>
      <c r="E109" s="429" t="s">
        <v>375</v>
      </c>
      <c r="F109" s="470">
        <v>1500</v>
      </c>
      <c r="G109" s="396">
        <v>0</v>
      </c>
      <c r="H109" s="510">
        <v>0</v>
      </c>
    </row>
    <row r="110" spans="1:8" s="266" customFormat="1" ht="14.25">
      <c r="A110" s="377"/>
      <c r="B110" s="317"/>
      <c r="C110" s="1035" t="s">
        <v>17</v>
      </c>
      <c r="D110" s="1035"/>
      <c r="E110" s="1035"/>
      <c r="F110" s="381">
        <f>SUM(F108:F109)</f>
        <v>1700</v>
      </c>
      <c r="G110" s="381">
        <f>SUM(G108:G109)</f>
        <v>200</v>
      </c>
      <c r="H110" s="516">
        <f>G110/F110%</f>
        <v>11.764705882352942</v>
      </c>
    </row>
    <row r="111" spans="1:8" s="266" customFormat="1" ht="14.25">
      <c r="A111" s="1051" t="s">
        <v>240</v>
      </c>
      <c r="B111" s="1051"/>
      <c r="C111" s="1051"/>
      <c r="D111" s="1051"/>
      <c r="E111" s="1051"/>
      <c r="F111" s="812">
        <f>SUM(F110)</f>
        <v>1700</v>
      </c>
      <c r="G111" s="812">
        <f>SUM(G110)</f>
        <v>200</v>
      </c>
      <c r="H111" s="808">
        <f t="shared" si="1"/>
        <v>11.764705882352942</v>
      </c>
    </row>
    <row r="112" spans="1:8" s="266" customFormat="1" ht="14.25">
      <c r="A112" s="261">
        <v>10</v>
      </c>
      <c r="B112" s="290">
        <v>754</v>
      </c>
      <c r="C112" s="382" t="s">
        <v>64</v>
      </c>
      <c r="D112" s="364"/>
      <c r="E112" s="365"/>
      <c r="F112" s="379"/>
      <c r="G112" s="379"/>
      <c r="H112" s="512"/>
    </row>
    <row r="113" spans="1:8" s="266" customFormat="1" ht="14.25">
      <c r="A113" s="267"/>
      <c r="B113" s="267"/>
      <c r="C113" s="361">
        <v>75412</v>
      </c>
      <c r="D113" s="382" t="s">
        <v>65</v>
      </c>
      <c r="E113" s="365"/>
      <c r="F113" s="369"/>
      <c r="G113" s="369"/>
      <c r="H113" s="512"/>
    </row>
    <row r="114" spans="1:8" s="266" customFormat="1" ht="14.25">
      <c r="A114" s="267"/>
      <c r="B114" s="267"/>
      <c r="C114" s="360"/>
      <c r="D114" s="373" t="s">
        <v>376</v>
      </c>
      <c r="E114" s="498" t="s">
        <v>377</v>
      </c>
      <c r="F114" s="306">
        <v>3180</v>
      </c>
      <c r="G114" s="274">
        <v>3180.18</v>
      </c>
      <c r="H114" s="513">
        <f>G114/F114%</f>
        <v>100.00566037735848</v>
      </c>
    </row>
    <row r="115" spans="1:8" s="266" customFormat="1" ht="14.25">
      <c r="A115" s="267"/>
      <c r="B115" s="267"/>
      <c r="C115" s="1035" t="s">
        <v>17</v>
      </c>
      <c r="D115" s="1035"/>
      <c r="E115" s="1035"/>
      <c r="F115" s="383">
        <f>SUM(F114:F114)</f>
        <v>3180</v>
      </c>
      <c r="G115" s="383">
        <f>SUM(G114:G114)</f>
        <v>3180.18</v>
      </c>
      <c r="H115" s="511">
        <f aca="true" t="shared" si="2" ref="H115:H123">G115/F115%</f>
        <v>100.00566037735848</v>
      </c>
    </row>
    <row r="116" spans="1:8" s="266" customFormat="1" ht="14.25">
      <c r="A116" s="267"/>
      <c r="B116" s="267"/>
      <c r="C116" s="347">
        <v>75414</v>
      </c>
      <c r="D116" s="382" t="s">
        <v>66</v>
      </c>
      <c r="E116" s="365"/>
      <c r="F116" s="369"/>
      <c r="G116" s="369"/>
      <c r="H116" s="513"/>
    </row>
    <row r="117" spans="1:8" s="266" customFormat="1" ht="22.5" customHeight="1">
      <c r="A117" s="267"/>
      <c r="B117" s="267"/>
      <c r="C117" s="647"/>
      <c r="D117" s="431">
        <v>2010</v>
      </c>
      <c r="E117" s="429" t="s">
        <v>21</v>
      </c>
      <c r="F117" s="306">
        <v>1000</v>
      </c>
      <c r="G117" s="274">
        <v>1000</v>
      </c>
      <c r="H117" s="513">
        <f t="shared" si="2"/>
        <v>100</v>
      </c>
    </row>
    <row r="118" spans="1:8" s="266" customFormat="1" ht="14.25">
      <c r="A118" s="267"/>
      <c r="B118" s="267"/>
      <c r="C118" s="1079" t="s">
        <v>17</v>
      </c>
      <c r="D118" s="1080"/>
      <c r="E118" s="1035"/>
      <c r="F118" s="383">
        <f>SUM(F117:F117)</f>
        <v>1000</v>
      </c>
      <c r="G118" s="383">
        <f>SUM(G117:G117)</f>
        <v>1000</v>
      </c>
      <c r="H118" s="511">
        <f t="shared" si="2"/>
        <v>100</v>
      </c>
    </row>
    <row r="119" spans="1:8" s="266" customFormat="1" ht="14.25">
      <c r="A119" s="267"/>
      <c r="B119" s="371"/>
      <c r="C119" s="438">
        <v>75495</v>
      </c>
      <c r="D119" s="1062" t="s">
        <v>19</v>
      </c>
      <c r="E119" s="1063"/>
      <c r="F119" s="383"/>
      <c r="G119" s="383"/>
      <c r="H119" s="513"/>
    </row>
    <row r="120" spans="1:8" s="266" customFormat="1" ht="14.25" hidden="1">
      <c r="A120" s="267"/>
      <c r="B120" s="371"/>
      <c r="C120" s="1074"/>
      <c r="D120" s="370" t="s">
        <v>58</v>
      </c>
      <c r="E120" s="499"/>
      <c r="F120" s="334">
        <v>0</v>
      </c>
      <c r="G120" s="334">
        <v>0</v>
      </c>
      <c r="H120" s="513" t="s">
        <v>378</v>
      </c>
    </row>
    <row r="121" spans="1:8" s="266" customFormat="1" ht="126.75">
      <c r="A121" s="267"/>
      <c r="B121" s="371"/>
      <c r="C121" s="1075"/>
      <c r="D121" s="648">
        <v>2320</v>
      </c>
      <c r="E121" s="500" t="s">
        <v>379</v>
      </c>
      <c r="F121" s="477">
        <v>12</v>
      </c>
      <c r="G121" s="334">
        <v>0</v>
      </c>
      <c r="H121" s="513">
        <f t="shared" si="2"/>
        <v>0</v>
      </c>
    </row>
    <row r="122" spans="1:8" s="266" customFormat="1" ht="14.25">
      <c r="A122" s="267"/>
      <c r="B122" s="267"/>
      <c r="C122" s="1072" t="s">
        <v>17</v>
      </c>
      <c r="D122" s="1049"/>
      <c r="E122" s="1073"/>
      <c r="F122" s="383">
        <f>SUM(F120+F121)</f>
        <v>12</v>
      </c>
      <c r="G122" s="383">
        <f>SUM(G120+G121)</f>
        <v>0</v>
      </c>
      <c r="H122" s="511">
        <f t="shared" si="2"/>
        <v>0</v>
      </c>
    </row>
    <row r="123" spans="1:8" s="266" customFormat="1" ht="14.25">
      <c r="A123" s="1051" t="s">
        <v>67</v>
      </c>
      <c r="B123" s="1051"/>
      <c r="C123" s="1051"/>
      <c r="D123" s="1051" t="e">
        <f>D118+#REF!+#REF!</f>
        <v>#REF!</v>
      </c>
      <c r="E123" s="1051" t="e">
        <f>E118+#REF!+#REF!</f>
        <v>#REF!</v>
      </c>
      <c r="F123" s="812">
        <f>SUM(F115+F118+F122)</f>
        <v>4192</v>
      </c>
      <c r="G123" s="812">
        <f>SUM(G118+G115+G122)</f>
        <v>4180.18</v>
      </c>
      <c r="H123" s="813">
        <f t="shared" si="2"/>
        <v>99.71803435114504</v>
      </c>
    </row>
    <row r="124" spans="1:8" s="266" customFormat="1" ht="14.25">
      <c r="A124" s="261">
        <v>11</v>
      </c>
      <c r="B124" s="353">
        <v>756</v>
      </c>
      <c r="C124" s="1094" t="s">
        <v>68</v>
      </c>
      <c r="D124" s="1094"/>
      <c r="E124" s="1094"/>
      <c r="F124" s="1094"/>
      <c r="G124" s="1094"/>
      <c r="H124" s="1094" t="e">
        <f>G124/F124%</f>
        <v>#DIV/0!</v>
      </c>
    </row>
    <row r="125" spans="1:8" s="266" customFormat="1" ht="14.25">
      <c r="A125" s="267"/>
      <c r="B125" s="384"/>
      <c r="C125" s="378">
        <v>75601</v>
      </c>
      <c r="D125" s="319" t="s">
        <v>69</v>
      </c>
      <c r="E125" s="365"/>
      <c r="F125" s="385"/>
      <c r="G125" s="385"/>
      <c r="H125" s="514"/>
    </row>
    <row r="126" spans="1:8" s="266" customFormat="1" ht="21.75" customHeight="1">
      <c r="A126" s="267"/>
      <c r="B126" s="384"/>
      <c r="C126" s="360"/>
      <c r="D126" s="330" t="s">
        <v>70</v>
      </c>
      <c r="E126" s="491" t="s">
        <v>71</v>
      </c>
      <c r="F126" s="387">
        <v>5000</v>
      </c>
      <c r="G126" s="332">
        <v>1698.75</v>
      </c>
      <c r="H126" s="513">
        <f>G126/F126%</f>
        <v>33.975</v>
      </c>
    </row>
    <row r="127" spans="1:8" s="266" customFormat="1" ht="14.25">
      <c r="A127" s="267"/>
      <c r="B127" s="384"/>
      <c r="C127" s="1081" t="s">
        <v>17</v>
      </c>
      <c r="D127" s="1081"/>
      <c r="E127" s="1081"/>
      <c r="F127" s="339">
        <f>SUM(F126:F126)</f>
        <v>5000</v>
      </c>
      <c r="G127" s="339">
        <f>SUM(G126:G126)</f>
        <v>1698.75</v>
      </c>
      <c r="H127" s="511">
        <f aca="true" t="shared" si="3" ref="H127:H147">G127/F127%</f>
        <v>33.975</v>
      </c>
    </row>
    <row r="128" spans="1:8" s="266" customFormat="1" ht="14.25">
      <c r="A128" s="384"/>
      <c r="B128" s="384"/>
      <c r="C128" s="358">
        <v>75615</v>
      </c>
      <c r="D128" s="1095" t="s">
        <v>72</v>
      </c>
      <c r="E128" s="1095"/>
      <c r="F128" s="1095"/>
      <c r="G128" s="1095"/>
      <c r="H128" s="1095" t="e">
        <f t="shared" si="3"/>
        <v>#DIV/0!</v>
      </c>
    </row>
    <row r="129" spans="1:8" s="266" customFormat="1" ht="14.25">
      <c r="A129" s="317"/>
      <c r="B129" s="317"/>
      <c r="C129" s="360"/>
      <c r="D129" s="388" t="s">
        <v>73</v>
      </c>
      <c r="E129" s="501" t="s">
        <v>74</v>
      </c>
      <c r="F129" s="389">
        <v>2190000</v>
      </c>
      <c r="G129" s="315">
        <v>1110884.19</v>
      </c>
      <c r="H129" s="513">
        <f t="shared" si="3"/>
        <v>50.725305479452054</v>
      </c>
    </row>
    <row r="130" spans="1:8" s="266" customFormat="1" ht="14.25">
      <c r="A130" s="317"/>
      <c r="B130" s="317"/>
      <c r="C130" s="317"/>
      <c r="D130" s="388" t="s">
        <v>75</v>
      </c>
      <c r="E130" s="429" t="s">
        <v>76</v>
      </c>
      <c r="F130" s="390">
        <v>50500</v>
      </c>
      <c r="G130" s="273">
        <v>21421.4</v>
      </c>
      <c r="H130" s="513">
        <f t="shared" si="3"/>
        <v>42.41861386138614</v>
      </c>
    </row>
    <row r="131" spans="1:8" s="266" customFormat="1" ht="14.25">
      <c r="A131" s="317"/>
      <c r="B131" s="317"/>
      <c r="C131" s="360"/>
      <c r="D131" s="388" t="s">
        <v>77</v>
      </c>
      <c r="E131" s="501" t="s">
        <v>78</v>
      </c>
      <c r="F131" s="389">
        <v>140000</v>
      </c>
      <c r="G131" s="315">
        <v>66142</v>
      </c>
      <c r="H131" s="513">
        <f t="shared" si="3"/>
        <v>47.244285714285716</v>
      </c>
    </row>
    <row r="132" spans="1:8" s="266" customFormat="1" ht="14.25">
      <c r="A132" s="317"/>
      <c r="B132" s="317"/>
      <c r="C132" s="360"/>
      <c r="D132" s="335" t="s">
        <v>79</v>
      </c>
      <c r="E132" s="429" t="s">
        <v>80</v>
      </c>
      <c r="F132" s="390">
        <v>554000</v>
      </c>
      <c r="G132" s="273">
        <v>359268.5</v>
      </c>
      <c r="H132" s="513">
        <f t="shared" si="3"/>
        <v>64.84990974729241</v>
      </c>
    </row>
    <row r="133" spans="1:8" s="266" customFormat="1" ht="14.25">
      <c r="A133" s="317"/>
      <c r="B133" s="317"/>
      <c r="C133" s="361"/>
      <c r="D133" s="370" t="s">
        <v>81</v>
      </c>
      <c r="E133" s="491" t="s">
        <v>82</v>
      </c>
      <c r="F133" s="390" t="s">
        <v>378</v>
      </c>
      <c r="G133" s="390">
        <v>390</v>
      </c>
      <c r="H133" s="513">
        <v>0</v>
      </c>
    </row>
    <row r="134" spans="1:8" s="266" customFormat="1" ht="23.25" customHeight="1">
      <c r="A134" s="317"/>
      <c r="B134" s="317"/>
      <c r="C134" s="361"/>
      <c r="D134" s="723" t="s">
        <v>380</v>
      </c>
      <c r="E134" s="416" t="s">
        <v>381</v>
      </c>
      <c r="F134" s="724">
        <v>500</v>
      </c>
      <c r="G134" s="390">
        <v>104.4</v>
      </c>
      <c r="H134" s="513">
        <f>G134/F134%</f>
        <v>20.880000000000003</v>
      </c>
    </row>
    <row r="135" spans="1:8" s="266" customFormat="1" ht="14.25">
      <c r="A135" s="317"/>
      <c r="B135" s="317"/>
      <c r="C135" s="361"/>
      <c r="D135" s="723" t="s">
        <v>107</v>
      </c>
      <c r="E135" s="416" t="s">
        <v>108</v>
      </c>
      <c r="F135" s="724">
        <v>0</v>
      </c>
      <c r="G135" s="390">
        <v>40</v>
      </c>
      <c r="H135" s="513">
        <v>0</v>
      </c>
    </row>
    <row r="136" spans="1:8" s="266" customFormat="1" ht="14.25">
      <c r="A136" s="317"/>
      <c r="B136" s="317"/>
      <c r="C136" s="391"/>
      <c r="D136" s="723" t="s">
        <v>83</v>
      </c>
      <c r="E136" s="416" t="s">
        <v>84</v>
      </c>
      <c r="F136" s="724">
        <v>2500</v>
      </c>
      <c r="G136" s="390">
        <v>1143.33</v>
      </c>
      <c r="H136" s="513">
        <f t="shared" si="3"/>
        <v>45.7332</v>
      </c>
    </row>
    <row r="137" spans="1:8" s="266" customFormat="1" ht="14.25">
      <c r="A137" s="267"/>
      <c r="B137" s="267"/>
      <c r="C137" s="1081" t="s">
        <v>17</v>
      </c>
      <c r="D137" s="1081"/>
      <c r="E137" s="1096"/>
      <c r="F137" s="393">
        <f>SUM(F129:F136)</f>
        <v>2937500</v>
      </c>
      <c r="G137" s="339">
        <f>SUM(G129:G136)</f>
        <v>1559393.8199999998</v>
      </c>
      <c r="H137" s="511">
        <f t="shared" si="3"/>
        <v>53.08574706382978</v>
      </c>
    </row>
    <row r="138" spans="1:8" s="266" customFormat="1" ht="14.25" customHeight="1">
      <c r="A138" s="267"/>
      <c r="B138" s="267"/>
      <c r="C138" s="378">
        <v>75616</v>
      </c>
      <c r="D138" s="1086" t="s">
        <v>85</v>
      </c>
      <c r="E138" s="1086"/>
      <c r="F138" s="1086"/>
      <c r="G138" s="1086"/>
      <c r="H138" s="1086" t="e">
        <f t="shared" si="3"/>
        <v>#DIV/0!</v>
      </c>
    </row>
    <row r="139" spans="1:8" s="266" customFormat="1" ht="14.25">
      <c r="A139" s="267"/>
      <c r="B139" s="267"/>
      <c r="C139" s="361"/>
      <c r="D139" s="388" t="s">
        <v>73</v>
      </c>
      <c r="E139" s="501" t="s">
        <v>74</v>
      </c>
      <c r="F139" s="389">
        <v>1122000</v>
      </c>
      <c r="G139" s="389">
        <v>618025.95</v>
      </c>
      <c r="H139" s="513">
        <f t="shared" si="3"/>
        <v>55.08252673796791</v>
      </c>
    </row>
    <row r="140" spans="1:8" s="266" customFormat="1" ht="14.25">
      <c r="A140" s="267"/>
      <c r="B140" s="267"/>
      <c r="C140" s="361"/>
      <c r="D140" s="388" t="s">
        <v>75</v>
      </c>
      <c r="E140" s="429" t="s">
        <v>76</v>
      </c>
      <c r="F140" s="390">
        <v>138500</v>
      </c>
      <c r="G140" s="390">
        <v>93220.25</v>
      </c>
      <c r="H140" s="513">
        <f t="shared" si="3"/>
        <v>67.30703971119134</v>
      </c>
    </row>
    <row r="141" spans="1:8" s="266" customFormat="1" ht="14.25">
      <c r="A141" s="267"/>
      <c r="B141" s="267"/>
      <c r="C141" s="361"/>
      <c r="D141" s="335" t="s">
        <v>77</v>
      </c>
      <c r="E141" s="429" t="s">
        <v>78</v>
      </c>
      <c r="F141" s="390">
        <v>21000</v>
      </c>
      <c r="G141" s="390">
        <v>7490.6</v>
      </c>
      <c r="H141" s="513">
        <f t="shared" si="3"/>
        <v>35.66952380952381</v>
      </c>
    </row>
    <row r="142" spans="1:8" s="266" customFormat="1" ht="14.25">
      <c r="A142" s="267"/>
      <c r="B142" s="267"/>
      <c r="C142" s="361"/>
      <c r="D142" s="335" t="s">
        <v>79</v>
      </c>
      <c r="E142" s="429" t="s">
        <v>80</v>
      </c>
      <c r="F142" s="390">
        <v>262140</v>
      </c>
      <c r="G142" s="390">
        <v>224164.11</v>
      </c>
      <c r="H142" s="513">
        <f t="shared" si="3"/>
        <v>85.51312657358662</v>
      </c>
    </row>
    <row r="143" spans="1:8" s="266" customFormat="1" ht="14.25">
      <c r="A143" s="267"/>
      <c r="B143" s="267"/>
      <c r="C143" s="361"/>
      <c r="D143" s="335" t="s">
        <v>86</v>
      </c>
      <c r="E143" s="429" t="s">
        <v>87</v>
      </c>
      <c r="F143" s="390">
        <v>9200</v>
      </c>
      <c r="G143" s="390">
        <v>8519</v>
      </c>
      <c r="H143" s="513">
        <f t="shared" si="3"/>
        <v>92.59782608695652</v>
      </c>
    </row>
    <row r="144" spans="1:8" s="266" customFormat="1" ht="14.25">
      <c r="A144" s="267"/>
      <c r="B144" s="267"/>
      <c r="C144" s="361"/>
      <c r="D144" s="335" t="s">
        <v>81</v>
      </c>
      <c r="E144" s="429" t="s">
        <v>82</v>
      </c>
      <c r="F144" s="390">
        <v>210000</v>
      </c>
      <c r="G144" s="390">
        <v>81736</v>
      </c>
      <c r="H144" s="513">
        <f t="shared" si="3"/>
        <v>38.92190476190476</v>
      </c>
    </row>
    <row r="145" spans="1:8" s="266" customFormat="1" ht="19.5">
      <c r="A145" s="267"/>
      <c r="B145" s="267"/>
      <c r="C145" s="378"/>
      <c r="D145" s="325" t="s">
        <v>380</v>
      </c>
      <c r="E145" s="498" t="s">
        <v>381</v>
      </c>
      <c r="F145" s="390">
        <v>5000</v>
      </c>
      <c r="G145" s="390">
        <v>1971.68</v>
      </c>
      <c r="H145" s="513">
        <f t="shared" si="3"/>
        <v>39.4336</v>
      </c>
    </row>
    <row r="146" spans="1:8" s="266" customFormat="1" ht="14.25">
      <c r="A146" s="267"/>
      <c r="B146" s="267"/>
      <c r="C146" s="378"/>
      <c r="D146" s="325" t="s">
        <v>83</v>
      </c>
      <c r="E146" s="498" t="s">
        <v>84</v>
      </c>
      <c r="F146" s="390">
        <v>5000</v>
      </c>
      <c r="G146" s="390">
        <v>5500.62</v>
      </c>
      <c r="H146" s="513">
        <f t="shared" si="3"/>
        <v>110.0124</v>
      </c>
    </row>
    <row r="147" spans="1:8" s="266" customFormat="1" ht="14.25">
      <c r="A147" s="267"/>
      <c r="B147" s="267"/>
      <c r="C147" s="1081" t="s">
        <v>17</v>
      </c>
      <c r="D147" s="1081"/>
      <c r="E147" s="1081"/>
      <c r="F147" s="393">
        <f>SUM(F139:F146)</f>
        <v>1772840</v>
      </c>
      <c r="G147" s="339">
        <f>SUM(G139:G146)</f>
        <v>1040628.21</v>
      </c>
      <c r="H147" s="511">
        <f t="shared" si="3"/>
        <v>58.69837153945082</v>
      </c>
    </row>
    <row r="148" spans="1:8" s="266" customFormat="1" ht="14.25">
      <c r="A148" s="267"/>
      <c r="B148" s="267"/>
      <c r="C148" s="378">
        <v>75618</v>
      </c>
      <c r="D148" s="319" t="s">
        <v>88</v>
      </c>
      <c r="E148" s="365"/>
      <c r="F148" s="394"/>
      <c r="G148" s="394"/>
      <c r="H148" s="512"/>
    </row>
    <row r="149" spans="1:8" s="266" customFormat="1" ht="14.25">
      <c r="A149" s="267"/>
      <c r="B149" s="267"/>
      <c r="C149" s="360"/>
      <c r="D149" s="388" t="s">
        <v>89</v>
      </c>
      <c r="E149" s="501" t="s">
        <v>88</v>
      </c>
      <c r="F149" s="334">
        <v>30000</v>
      </c>
      <c r="G149" s="316">
        <v>7697</v>
      </c>
      <c r="H149" s="513">
        <f>G149/F149%</f>
        <v>25.656666666666666</v>
      </c>
    </row>
    <row r="150" spans="1:8" s="266" customFormat="1" ht="14.25">
      <c r="A150" s="267"/>
      <c r="B150" s="267"/>
      <c r="C150" s="360"/>
      <c r="D150" s="395" t="s">
        <v>90</v>
      </c>
      <c r="E150" s="502" t="s">
        <v>91</v>
      </c>
      <c r="F150" s="362">
        <v>81000</v>
      </c>
      <c r="G150" s="396">
        <v>56384.82</v>
      </c>
      <c r="H150" s="513">
        <f>G150/F150%</f>
        <v>69.6108888888889</v>
      </c>
    </row>
    <row r="151" spans="1:8" s="266" customFormat="1" ht="14.25">
      <c r="A151" s="267"/>
      <c r="B151" s="267"/>
      <c r="C151" s="320"/>
      <c r="D151" s="335" t="s">
        <v>92</v>
      </c>
      <c r="E151" s="429" t="s">
        <v>93</v>
      </c>
      <c r="F151" s="306">
        <v>25000</v>
      </c>
      <c r="G151" s="274">
        <v>12214.31</v>
      </c>
      <c r="H151" s="513">
        <f>G151/F151%</f>
        <v>48.85724</v>
      </c>
    </row>
    <row r="152" spans="1:8" s="266" customFormat="1" ht="14.25">
      <c r="A152" s="267"/>
      <c r="B152" s="267"/>
      <c r="C152" s="320"/>
      <c r="D152" s="335" t="s">
        <v>107</v>
      </c>
      <c r="E152" s="498" t="s">
        <v>108</v>
      </c>
      <c r="F152" s="306">
        <v>1000</v>
      </c>
      <c r="G152" s="397">
        <v>1000</v>
      </c>
      <c r="H152" s="513">
        <f>G152/F152%</f>
        <v>100</v>
      </c>
    </row>
    <row r="153" spans="1:8" s="266" customFormat="1" ht="14.25">
      <c r="A153" s="267"/>
      <c r="B153" s="267"/>
      <c r="C153" s="1081" t="s">
        <v>17</v>
      </c>
      <c r="D153" s="1081"/>
      <c r="E153" s="1081"/>
      <c r="F153" s="339">
        <f>SUM(F149:F152)</f>
        <v>137000</v>
      </c>
      <c r="G153" s="398">
        <f>SUM(G149:G152)</f>
        <v>77296.13</v>
      </c>
      <c r="H153" s="511">
        <f>G153/F153%</f>
        <v>56.42053284671533</v>
      </c>
    </row>
    <row r="154" spans="1:8" s="266" customFormat="1" ht="14.25">
      <c r="A154" s="267"/>
      <c r="B154" s="267"/>
      <c r="C154" s="399">
        <v>75621</v>
      </c>
      <c r="D154" s="405" t="s">
        <v>94</v>
      </c>
      <c r="E154" s="324"/>
      <c r="F154" s="400"/>
      <c r="G154" s="379"/>
      <c r="H154" s="512"/>
    </row>
    <row r="155" spans="1:8" s="266" customFormat="1" ht="14.25">
      <c r="A155" s="267"/>
      <c r="B155" s="267"/>
      <c r="C155" s="360"/>
      <c r="D155" s="388" t="s">
        <v>95</v>
      </c>
      <c r="E155" s="501" t="s">
        <v>96</v>
      </c>
      <c r="F155" s="334">
        <v>2610107</v>
      </c>
      <c r="G155" s="316">
        <v>1191136</v>
      </c>
      <c r="H155" s="513">
        <f>G155/F155%</f>
        <v>45.63552375439015</v>
      </c>
    </row>
    <row r="156" spans="1:8" s="266" customFormat="1" ht="14.25">
      <c r="A156" s="267"/>
      <c r="B156" s="267"/>
      <c r="C156" s="360"/>
      <c r="D156" s="335" t="s">
        <v>97</v>
      </c>
      <c r="E156" s="429" t="s">
        <v>98</v>
      </c>
      <c r="F156" s="306">
        <v>140000</v>
      </c>
      <c r="G156" s="274">
        <v>103963.94</v>
      </c>
      <c r="H156" s="513">
        <f>G156/F156%</f>
        <v>74.25995714285715</v>
      </c>
    </row>
    <row r="157" spans="1:8" s="266" customFormat="1" ht="14.25">
      <c r="A157" s="279"/>
      <c r="B157" s="279"/>
      <c r="C157" s="1085" t="s">
        <v>17</v>
      </c>
      <c r="D157" s="1085"/>
      <c r="E157" s="1085"/>
      <c r="F157" s="401">
        <f>SUM(F155:F156)</f>
        <v>2750107</v>
      </c>
      <c r="G157" s="401">
        <f>SUM(G155:G156)</f>
        <v>1295099.94</v>
      </c>
      <c r="H157" s="511">
        <f>G157/F157%</f>
        <v>47.09271093815622</v>
      </c>
    </row>
    <row r="158" spans="1:8" s="266" customFormat="1" ht="14.25">
      <c r="A158" s="318" t="s">
        <v>99</v>
      </c>
      <c r="B158" s="359"/>
      <c r="C158" s="359"/>
      <c r="D158" s="359"/>
      <c r="E158" s="402"/>
      <c r="F158" s="812">
        <f>SUM(F127+F137+F147+F153+F157)</f>
        <v>7602447</v>
      </c>
      <c r="G158" s="812">
        <f>SUM(G127+G137+G147+G153+G157)</f>
        <v>3974116.8499999996</v>
      </c>
      <c r="H158" s="813">
        <f>G158/F158%</f>
        <v>52.27418027379868</v>
      </c>
    </row>
    <row r="159" spans="1:8" s="266" customFormat="1" ht="14.25">
      <c r="A159" s="403">
        <v>12</v>
      </c>
      <c r="B159" s="404">
        <v>758</v>
      </c>
      <c r="C159" s="405" t="s">
        <v>100</v>
      </c>
      <c r="D159" s="359"/>
      <c r="E159" s="324"/>
      <c r="F159" s="400"/>
      <c r="G159" s="400"/>
      <c r="H159" s="512"/>
    </row>
    <row r="160" spans="1:8" s="266" customFormat="1" ht="14.25">
      <c r="A160" s="406"/>
      <c r="B160" s="320"/>
      <c r="C160" s="363">
        <v>75801</v>
      </c>
      <c r="D160" s="405" t="s">
        <v>101</v>
      </c>
      <c r="E160" s="324"/>
      <c r="F160" s="400"/>
      <c r="G160" s="400"/>
      <c r="H160" s="512"/>
    </row>
    <row r="161" spans="1:8" s="266" customFormat="1" ht="14.25">
      <c r="A161" s="406"/>
      <c r="B161" s="320"/>
      <c r="C161" s="407"/>
      <c r="D161" s="407">
        <v>2920</v>
      </c>
      <c r="E161" s="503" t="s">
        <v>102</v>
      </c>
      <c r="F161" s="334">
        <v>4025286</v>
      </c>
      <c r="G161" s="316">
        <v>2496953</v>
      </c>
      <c r="H161" s="513">
        <f>G161/F161%</f>
        <v>62.031691661163954</v>
      </c>
    </row>
    <row r="162" spans="1:8" s="266" customFormat="1" ht="14.25">
      <c r="A162" s="406"/>
      <c r="B162" s="320"/>
      <c r="C162" s="1097" t="s">
        <v>17</v>
      </c>
      <c r="D162" s="1098"/>
      <c r="E162" s="1081"/>
      <c r="F162" s="401">
        <f>F161</f>
        <v>4025286</v>
      </c>
      <c r="G162" s="401">
        <f>G161</f>
        <v>2496953</v>
      </c>
      <c r="H162" s="511">
        <f>G162/F162%</f>
        <v>62.031691661163954</v>
      </c>
    </row>
    <row r="163" spans="1:8" s="266" customFormat="1" ht="14.25">
      <c r="A163" s="406"/>
      <c r="B163" s="320"/>
      <c r="C163" s="408">
        <v>75807</v>
      </c>
      <c r="D163" s="405" t="s">
        <v>103</v>
      </c>
      <c r="E163" s="324"/>
      <c r="F163" s="379"/>
      <c r="G163" s="379"/>
      <c r="H163" s="512"/>
    </row>
    <row r="164" spans="1:8" s="266" customFormat="1" ht="14.25">
      <c r="A164" s="406"/>
      <c r="B164" s="320"/>
      <c r="C164" s="337"/>
      <c r="D164" s="407">
        <v>2920</v>
      </c>
      <c r="E164" s="503" t="s">
        <v>102</v>
      </c>
      <c r="F164" s="334">
        <v>1500039</v>
      </c>
      <c r="G164" s="316">
        <v>750018</v>
      </c>
      <c r="H164" s="513">
        <f>G164/F164%</f>
        <v>49.99990000259994</v>
      </c>
    </row>
    <row r="165" spans="1:8" s="266" customFormat="1" ht="14.25">
      <c r="A165" s="406"/>
      <c r="B165" s="320"/>
      <c r="C165" s="1035" t="s">
        <v>17</v>
      </c>
      <c r="D165" s="1035"/>
      <c r="E165" s="1035"/>
      <c r="F165" s="339">
        <f>SUM(F164)</f>
        <v>1500039</v>
      </c>
      <c r="G165" s="339">
        <f>SUM(G164)</f>
        <v>750018</v>
      </c>
      <c r="H165" s="511">
        <f>G165/F165%</f>
        <v>49.99990000259994</v>
      </c>
    </row>
    <row r="166" spans="1:8" s="266" customFormat="1" ht="14.25">
      <c r="A166" s="406"/>
      <c r="B166" s="320"/>
      <c r="C166" s="408">
        <v>75831</v>
      </c>
      <c r="D166" s="405" t="s">
        <v>261</v>
      </c>
      <c r="E166" s="324"/>
      <c r="F166" s="379"/>
      <c r="G166" s="379"/>
      <c r="H166" s="512"/>
    </row>
    <row r="167" spans="1:8" s="266" customFormat="1" ht="14.25">
      <c r="A167" s="406"/>
      <c r="B167" s="320"/>
      <c r="C167" s="337"/>
      <c r="D167" s="407">
        <v>2920</v>
      </c>
      <c r="E167" s="503" t="s">
        <v>102</v>
      </c>
      <c r="F167" s="334">
        <v>65112</v>
      </c>
      <c r="G167" s="316">
        <v>32556</v>
      </c>
      <c r="H167" s="513">
        <f>G167/F167%</f>
        <v>50</v>
      </c>
    </row>
    <row r="168" spans="1:8" s="266" customFormat="1" ht="14.25">
      <c r="A168" s="409"/>
      <c r="B168" s="320"/>
      <c r="C168" s="1035" t="s">
        <v>17</v>
      </c>
      <c r="D168" s="1035"/>
      <c r="E168" s="1035"/>
      <c r="F168" s="339">
        <f>SUM(F167)</f>
        <v>65112</v>
      </c>
      <c r="G168" s="339">
        <f>SUM(G167)</f>
        <v>32556</v>
      </c>
      <c r="H168" s="511">
        <f>G168/F168%</f>
        <v>50</v>
      </c>
    </row>
    <row r="169" spans="1:8" s="266" customFormat="1" ht="14.25">
      <c r="A169" s="319" t="s">
        <v>104</v>
      </c>
      <c r="B169" s="359"/>
      <c r="C169" s="359"/>
      <c r="D169" s="359"/>
      <c r="E169" s="402"/>
      <c r="F169" s="812">
        <f>SUM(F162+F165+F168)</f>
        <v>5590437</v>
      </c>
      <c r="G169" s="812">
        <f>SUM(G165+G162+G168)</f>
        <v>3279527</v>
      </c>
      <c r="H169" s="813">
        <f>G169/F169%</f>
        <v>58.66315996406005</v>
      </c>
    </row>
    <row r="170" spans="1:8" s="266" customFormat="1" ht="14.25">
      <c r="A170" s="352">
        <v>13</v>
      </c>
      <c r="B170" s="353">
        <v>801</v>
      </c>
      <c r="C170" s="426" t="s">
        <v>105</v>
      </c>
      <c r="D170" s="359"/>
      <c r="E170" s="324"/>
      <c r="F170" s="379"/>
      <c r="G170" s="379"/>
      <c r="H170" s="513"/>
    </row>
    <row r="171" spans="1:8" s="266" customFormat="1" ht="14.25">
      <c r="A171" s="317"/>
      <c r="B171" s="377"/>
      <c r="C171" s="438">
        <v>80101</v>
      </c>
      <c r="D171" s="354" t="s">
        <v>106</v>
      </c>
      <c r="E171" s="324"/>
      <c r="F171" s="379"/>
      <c r="G171" s="379"/>
      <c r="H171" s="513"/>
    </row>
    <row r="172" spans="1:8" s="266" customFormat="1" ht="14.25">
      <c r="A172" s="267"/>
      <c r="B172" s="371"/>
      <c r="C172" s="649"/>
      <c r="D172" s="370" t="s">
        <v>107</v>
      </c>
      <c r="E172" s="498" t="s">
        <v>108</v>
      </c>
      <c r="F172" s="306">
        <v>0</v>
      </c>
      <c r="G172" s="389">
        <v>36</v>
      </c>
      <c r="H172" s="513">
        <v>0</v>
      </c>
    </row>
    <row r="173" spans="1:8" s="266" customFormat="1" ht="19.5">
      <c r="A173" s="267"/>
      <c r="B173" s="371"/>
      <c r="C173" s="649"/>
      <c r="D173" s="370" t="s">
        <v>376</v>
      </c>
      <c r="E173" s="498" t="s">
        <v>382</v>
      </c>
      <c r="F173" s="306">
        <v>4486</v>
      </c>
      <c r="G173" s="389">
        <v>4479.91</v>
      </c>
      <c r="H173" s="513">
        <f>G173/F173%</f>
        <v>99.86424431564868</v>
      </c>
    </row>
    <row r="174" spans="1:8" s="266" customFormat="1" ht="14.25">
      <c r="A174" s="267"/>
      <c r="B174" s="371"/>
      <c r="C174" s="735"/>
      <c r="D174" s="370" t="s">
        <v>36</v>
      </c>
      <c r="E174" s="429" t="s">
        <v>234</v>
      </c>
      <c r="F174" s="306">
        <v>8500</v>
      </c>
      <c r="G174" s="389">
        <v>8900</v>
      </c>
      <c r="H174" s="513">
        <f>G174/F174%</f>
        <v>104.70588235294117</v>
      </c>
    </row>
    <row r="175" spans="1:8" s="266" customFormat="1" ht="14.25">
      <c r="A175" s="267"/>
      <c r="B175" s="371"/>
      <c r="C175" s="735"/>
      <c r="D175" s="370" t="s">
        <v>58</v>
      </c>
      <c r="E175" s="498" t="s">
        <v>59</v>
      </c>
      <c r="F175" s="306">
        <v>0</v>
      </c>
      <c r="G175" s="389">
        <v>365</v>
      </c>
      <c r="H175" s="513">
        <v>0</v>
      </c>
    </row>
    <row r="176" spans="1:8" s="266" customFormat="1" ht="58.5">
      <c r="A176" s="267"/>
      <c r="B176" s="371"/>
      <c r="C176" s="484"/>
      <c r="D176" s="478" t="s">
        <v>364</v>
      </c>
      <c r="E176" s="500" t="s">
        <v>383</v>
      </c>
      <c r="F176" s="440">
        <v>150000</v>
      </c>
      <c r="G176" s="389">
        <v>0</v>
      </c>
      <c r="H176" s="513">
        <f>G176/F176%</f>
        <v>0</v>
      </c>
    </row>
    <row r="177" spans="1:8" s="266" customFormat="1" ht="19.5" hidden="1">
      <c r="A177" s="267"/>
      <c r="B177" s="267"/>
      <c r="C177" s="361"/>
      <c r="D177" s="478" t="s">
        <v>307</v>
      </c>
      <c r="E177" s="500" t="s">
        <v>39</v>
      </c>
      <c r="F177" s="440">
        <v>0</v>
      </c>
      <c r="G177" s="389">
        <v>0</v>
      </c>
      <c r="H177" s="513" t="e">
        <f aca="true" t="shared" si="4" ref="H177:H203">G177/F177%</f>
        <v>#DIV/0!</v>
      </c>
    </row>
    <row r="178" spans="1:8" s="266" customFormat="1" ht="14.25">
      <c r="A178" s="267"/>
      <c r="B178" s="267"/>
      <c r="C178" s="1081" t="s">
        <v>17</v>
      </c>
      <c r="D178" s="1081"/>
      <c r="E178" s="1096"/>
      <c r="F178" s="410">
        <f>SUM(F172:F177)</f>
        <v>162986</v>
      </c>
      <c r="G178" s="410">
        <f>SUM(G172:G177)</f>
        <v>13780.91</v>
      </c>
      <c r="H178" s="511">
        <f t="shared" si="4"/>
        <v>8.455272231970845</v>
      </c>
    </row>
    <row r="179" spans="1:8" s="266" customFormat="1" ht="14.25">
      <c r="A179" s="267"/>
      <c r="B179" s="268"/>
      <c r="C179" s="361">
        <v>80103</v>
      </c>
      <c r="D179" s="405" t="s">
        <v>190</v>
      </c>
      <c r="E179" s="414"/>
      <c r="F179" s="726"/>
      <c r="G179" s="411"/>
      <c r="H179" s="513"/>
    </row>
    <row r="180" spans="1:8" s="266" customFormat="1" ht="22.5">
      <c r="A180" s="267"/>
      <c r="B180" s="268"/>
      <c r="C180" s="361"/>
      <c r="D180" s="442" t="s">
        <v>297</v>
      </c>
      <c r="E180" s="386" t="s">
        <v>299</v>
      </c>
      <c r="F180" s="727">
        <v>23000</v>
      </c>
      <c r="G180" s="725">
        <v>9994</v>
      </c>
      <c r="H180" s="513">
        <f>G180/F180%</f>
        <v>43.45217391304348</v>
      </c>
    </row>
    <row r="181" spans="1:8" s="266" customFormat="1" ht="14.25" hidden="1">
      <c r="A181" s="267"/>
      <c r="B181" s="268"/>
      <c r="C181" s="412"/>
      <c r="D181" s="335" t="s">
        <v>27</v>
      </c>
      <c r="E181" s="504" t="s">
        <v>28</v>
      </c>
      <c r="F181" s="334"/>
      <c r="G181" s="413"/>
      <c r="H181" s="513" t="e">
        <f t="shared" si="4"/>
        <v>#DIV/0!</v>
      </c>
    </row>
    <row r="182" spans="1:8" s="266" customFormat="1" ht="19.5">
      <c r="A182" s="267"/>
      <c r="B182" s="268"/>
      <c r="C182" s="414"/>
      <c r="D182" s="415">
        <v>2030</v>
      </c>
      <c r="E182" s="416" t="s">
        <v>39</v>
      </c>
      <c r="F182" s="417">
        <v>66900</v>
      </c>
      <c r="G182" s="418">
        <v>33450</v>
      </c>
      <c r="H182" s="513">
        <f t="shared" si="4"/>
        <v>50</v>
      </c>
    </row>
    <row r="183" spans="1:8" s="266" customFormat="1" ht="23.25" customHeight="1">
      <c r="A183" s="267"/>
      <c r="B183" s="268"/>
      <c r="C183" s="414"/>
      <c r="D183" s="419" t="s">
        <v>284</v>
      </c>
      <c r="E183" s="416" t="s">
        <v>285</v>
      </c>
      <c r="F183" s="420">
        <v>35000</v>
      </c>
      <c r="G183" s="418">
        <v>10579.83</v>
      </c>
      <c r="H183" s="513">
        <f t="shared" si="4"/>
        <v>30.228085714285715</v>
      </c>
    </row>
    <row r="184" spans="1:8" s="266" customFormat="1" ht="14.25">
      <c r="A184" s="267"/>
      <c r="B184" s="268"/>
      <c r="C184" s="1081" t="s">
        <v>17</v>
      </c>
      <c r="D184" s="1081"/>
      <c r="E184" s="1081"/>
      <c r="F184" s="410">
        <f>SUM(F180:F183)</f>
        <v>124900</v>
      </c>
      <c r="G184" s="410">
        <f>SUM(G180:G183)</f>
        <v>54023.83</v>
      </c>
      <c r="H184" s="511">
        <f>G184/F184%</f>
        <v>43.25366693354684</v>
      </c>
    </row>
    <row r="185" spans="1:8" s="266" customFormat="1" ht="14.25">
      <c r="A185" s="267"/>
      <c r="B185" s="268"/>
      <c r="C185" s="363">
        <v>80104</v>
      </c>
      <c r="D185" s="319" t="s">
        <v>109</v>
      </c>
      <c r="E185" s="421"/>
      <c r="F185" s="369"/>
      <c r="G185" s="369"/>
      <c r="H185" s="513"/>
    </row>
    <row r="186" spans="1:8" s="266" customFormat="1" ht="22.5">
      <c r="A186" s="267"/>
      <c r="B186" s="267"/>
      <c r="C186" s="378"/>
      <c r="D186" s="335" t="s">
        <v>297</v>
      </c>
      <c r="E186" s="386" t="s">
        <v>299</v>
      </c>
      <c r="F186" s="306">
        <v>15120</v>
      </c>
      <c r="G186" s="413">
        <v>8112.5</v>
      </c>
      <c r="H186" s="513">
        <f t="shared" si="4"/>
        <v>53.65410052910053</v>
      </c>
    </row>
    <row r="187" spans="1:8" s="266" customFormat="1" ht="29.25">
      <c r="A187" s="267"/>
      <c r="B187" s="267"/>
      <c r="C187" s="378"/>
      <c r="D187" s="422" t="s">
        <v>298</v>
      </c>
      <c r="E187" s="416" t="s">
        <v>300</v>
      </c>
      <c r="F187" s="423">
        <v>63525</v>
      </c>
      <c r="G187" s="424">
        <v>24367.5</v>
      </c>
      <c r="H187" s="513">
        <f t="shared" si="4"/>
        <v>38.35891381345927</v>
      </c>
    </row>
    <row r="188" spans="1:8" s="266" customFormat="1" ht="14.25">
      <c r="A188" s="267"/>
      <c r="B188" s="267"/>
      <c r="C188" s="378"/>
      <c r="D188" s="466" t="s">
        <v>384</v>
      </c>
      <c r="E188" s="504" t="s">
        <v>385</v>
      </c>
      <c r="F188" s="479">
        <v>0</v>
      </c>
      <c r="G188" s="480">
        <v>1992.52</v>
      </c>
      <c r="H188" s="513">
        <v>0</v>
      </c>
    </row>
    <row r="189" spans="1:8" s="266" customFormat="1" ht="19.5">
      <c r="A189" s="267"/>
      <c r="B189" s="267"/>
      <c r="C189" s="378"/>
      <c r="D189" s="415">
        <v>2030</v>
      </c>
      <c r="E189" s="416" t="s">
        <v>39</v>
      </c>
      <c r="F189" s="417">
        <v>60210</v>
      </c>
      <c r="G189" s="418">
        <v>30102</v>
      </c>
      <c r="H189" s="513">
        <f t="shared" si="4"/>
        <v>49.99501743896363</v>
      </c>
    </row>
    <row r="190" spans="1:8" s="266" customFormat="1" ht="23.25" customHeight="1">
      <c r="A190" s="267"/>
      <c r="B190" s="267"/>
      <c r="C190" s="378"/>
      <c r="D190" s="738" t="s">
        <v>284</v>
      </c>
      <c r="E190" s="765" t="s">
        <v>285</v>
      </c>
      <c r="F190" s="752">
        <v>32000</v>
      </c>
      <c r="G190" s="946">
        <v>11047.58</v>
      </c>
      <c r="H190" s="947">
        <f t="shared" si="4"/>
        <v>34.5236875</v>
      </c>
    </row>
    <row r="191" spans="1:8" s="266" customFormat="1" ht="110.25" customHeight="1">
      <c r="A191" s="267"/>
      <c r="B191" s="267"/>
      <c r="C191" s="378"/>
      <c r="D191" s="419" t="s">
        <v>372</v>
      </c>
      <c r="E191" s="416" t="s">
        <v>386</v>
      </c>
      <c r="F191" s="420">
        <v>1896413</v>
      </c>
      <c r="G191" s="418">
        <v>850237.62</v>
      </c>
      <c r="H191" s="739">
        <f t="shared" si="4"/>
        <v>44.83399027532504</v>
      </c>
    </row>
    <row r="192" spans="1:8" s="266" customFormat="1" ht="14.25">
      <c r="A192" s="267"/>
      <c r="B192" s="267"/>
      <c r="C192" s="1108" t="s">
        <v>17</v>
      </c>
      <c r="D192" s="1109"/>
      <c r="E192" s="1109"/>
      <c r="F192" s="948">
        <f>SUM(F186:F191)</f>
        <v>2067268</v>
      </c>
      <c r="G192" s="948">
        <f>SUM(G186:G191)</f>
        <v>925859.72</v>
      </c>
      <c r="H192" s="949">
        <f t="shared" si="4"/>
        <v>44.78663240566777</v>
      </c>
    </row>
    <row r="193" spans="1:8" s="266" customFormat="1" ht="14.25">
      <c r="A193" s="267"/>
      <c r="B193" s="267"/>
      <c r="C193" s="363">
        <v>80110</v>
      </c>
      <c r="D193" s="319" t="s">
        <v>110</v>
      </c>
      <c r="E193" s="365"/>
      <c r="F193" s="369"/>
      <c r="G193" s="369"/>
      <c r="H193" s="513"/>
    </row>
    <row r="194" spans="1:8" s="266" customFormat="1" ht="14.25">
      <c r="A194" s="267"/>
      <c r="B194" s="267"/>
      <c r="D194" s="335" t="s">
        <v>107</v>
      </c>
      <c r="E194" s="498" t="s">
        <v>108</v>
      </c>
      <c r="F194" s="306">
        <v>0</v>
      </c>
      <c r="G194" s="413">
        <v>98</v>
      </c>
      <c r="H194" s="513">
        <v>0</v>
      </c>
    </row>
    <row r="195" spans="1:8" s="266" customFormat="1" ht="14.25">
      <c r="A195" s="267"/>
      <c r="B195" s="267"/>
      <c r="C195" s="378"/>
      <c r="D195" s="335" t="s">
        <v>36</v>
      </c>
      <c r="E195" s="429" t="s">
        <v>234</v>
      </c>
      <c r="F195" s="306">
        <v>500</v>
      </c>
      <c r="G195" s="413">
        <v>500</v>
      </c>
      <c r="H195" s="513">
        <f t="shared" si="4"/>
        <v>100</v>
      </c>
    </row>
    <row r="196" spans="1:8" s="266" customFormat="1" ht="14.25">
      <c r="A196" s="267"/>
      <c r="B196" s="267"/>
      <c r="C196" s="361"/>
      <c r="D196" s="335" t="s">
        <v>58</v>
      </c>
      <c r="E196" s="429" t="s">
        <v>59</v>
      </c>
      <c r="F196" s="306">
        <v>0</v>
      </c>
      <c r="G196" s="413">
        <v>129</v>
      </c>
      <c r="H196" s="513">
        <v>0</v>
      </c>
    </row>
    <row r="197" spans="1:8" s="266" customFormat="1" ht="117">
      <c r="A197" s="267"/>
      <c r="B197" s="267"/>
      <c r="C197" s="361"/>
      <c r="D197" s="335" t="s">
        <v>372</v>
      </c>
      <c r="E197" s="452" t="s">
        <v>386</v>
      </c>
      <c r="F197" s="306">
        <v>563579</v>
      </c>
      <c r="G197" s="413">
        <v>0</v>
      </c>
      <c r="H197" s="513">
        <f>G197/F197%</f>
        <v>0</v>
      </c>
    </row>
    <row r="198" spans="1:8" s="266" customFormat="1" ht="14.25">
      <c r="A198" s="267"/>
      <c r="B198" s="267"/>
      <c r="C198" s="1035" t="s">
        <v>17</v>
      </c>
      <c r="D198" s="1035"/>
      <c r="E198" s="1035"/>
      <c r="F198" s="339">
        <f>SUM(F194:F197)</f>
        <v>564079</v>
      </c>
      <c r="G198" s="339">
        <f>SUM(G194:G197)</f>
        <v>727</v>
      </c>
      <c r="H198" s="511">
        <f t="shared" si="4"/>
        <v>0.1288826565073332</v>
      </c>
    </row>
    <row r="199" spans="1:8" s="266" customFormat="1" ht="14.25">
      <c r="A199" s="267"/>
      <c r="B199" s="267"/>
      <c r="C199" s="425">
        <v>80113</v>
      </c>
      <c r="D199" s="319" t="s">
        <v>272</v>
      </c>
      <c r="E199" s="365"/>
      <c r="F199" s="369"/>
      <c r="G199" s="369"/>
      <c r="H199" s="513"/>
    </row>
    <row r="200" spans="1:8" s="266" customFormat="1" ht="29.25">
      <c r="A200" s="267"/>
      <c r="B200" s="267"/>
      <c r="C200" s="317"/>
      <c r="D200" s="335" t="s">
        <v>46</v>
      </c>
      <c r="E200" s="492" t="s">
        <v>301</v>
      </c>
      <c r="F200" s="306">
        <v>65000</v>
      </c>
      <c r="G200" s="306">
        <v>39024.42</v>
      </c>
      <c r="H200" s="513">
        <f t="shared" si="4"/>
        <v>60.03756923076923</v>
      </c>
    </row>
    <row r="201" spans="1:8" s="266" customFormat="1" ht="14.25" hidden="1">
      <c r="A201" s="267"/>
      <c r="B201" s="371"/>
      <c r="C201" s="923"/>
      <c r="D201" s="925" t="s">
        <v>27</v>
      </c>
      <c r="E201" s="505" t="s">
        <v>28</v>
      </c>
      <c r="F201" s="440"/>
      <c r="G201" s="306"/>
      <c r="H201" s="513"/>
    </row>
    <row r="202" spans="1:8" s="266" customFormat="1" ht="14.25" hidden="1">
      <c r="A202" s="267"/>
      <c r="B202" s="371"/>
      <c r="C202" s="923"/>
      <c r="D202" s="924" t="s">
        <v>333</v>
      </c>
      <c r="E202" s="926"/>
      <c r="F202" s="927"/>
      <c r="G202" s="306"/>
      <c r="H202" s="513"/>
    </row>
    <row r="203" spans="1:8" s="266" customFormat="1" ht="14.25">
      <c r="A203" s="267"/>
      <c r="B203" s="267"/>
      <c r="C203" s="1078" t="s">
        <v>17</v>
      </c>
      <c r="D203" s="1078"/>
      <c r="E203" s="1078"/>
      <c r="F203" s="339">
        <f>SUM(F200:F202)</f>
        <v>65000</v>
      </c>
      <c r="G203" s="339">
        <f>SUM(G200:G202)</f>
        <v>39024.42</v>
      </c>
      <c r="H203" s="511">
        <f t="shared" si="4"/>
        <v>60.03756923076923</v>
      </c>
    </row>
    <row r="204" spans="1:8" s="266" customFormat="1" ht="14.25">
      <c r="A204" s="371"/>
      <c r="B204" s="1033"/>
      <c r="C204" s="363">
        <v>80195</v>
      </c>
      <c r="D204" s="405" t="s">
        <v>19</v>
      </c>
      <c r="E204" s="324"/>
      <c r="F204" s="400"/>
      <c r="G204" s="400"/>
      <c r="H204" s="512"/>
    </row>
    <row r="205" spans="1:8" s="266" customFormat="1" ht="19.5">
      <c r="A205" s="371"/>
      <c r="B205" s="1033"/>
      <c r="C205" s="407"/>
      <c r="D205" s="407">
        <v>2051</v>
      </c>
      <c r="E205" s="503" t="s">
        <v>235</v>
      </c>
      <c r="F205" s="334">
        <v>73522</v>
      </c>
      <c r="G205" s="316">
        <v>0</v>
      </c>
      <c r="H205" s="513">
        <f>G205/F205%</f>
        <v>0</v>
      </c>
    </row>
    <row r="206" spans="1:8" s="266" customFormat="1" ht="14.25">
      <c r="A206" s="371"/>
      <c r="B206" s="1034"/>
      <c r="C206" s="1097" t="s">
        <v>17</v>
      </c>
      <c r="D206" s="1098"/>
      <c r="E206" s="1081"/>
      <c r="F206" s="401">
        <f>F205</f>
        <v>73522</v>
      </c>
      <c r="G206" s="401">
        <f>G205</f>
        <v>0</v>
      </c>
      <c r="H206" s="511">
        <f>G206/F206%</f>
        <v>0</v>
      </c>
    </row>
    <row r="207" spans="1:8" s="266" customFormat="1" ht="14.25">
      <c r="A207" s="405" t="s">
        <v>111</v>
      </c>
      <c r="B207" s="359"/>
      <c r="C207" s="359"/>
      <c r="D207" s="359"/>
      <c r="E207" s="759"/>
      <c r="F207" s="814">
        <f>SUM(F178,F184,F192,F198,F203,F206)</f>
        <v>3057755</v>
      </c>
      <c r="G207" s="814">
        <f>SUM(G178,G184,G192,G198,G203,G206)</f>
        <v>1033415.88</v>
      </c>
      <c r="H207" s="814">
        <f>SUM(H178,H184,H192,H198,H203,H206)</f>
        <v>156.66202345846202</v>
      </c>
    </row>
    <row r="208" spans="1:8" s="266" customFormat="1" ht="14.25">
      <c r="A208" s="352">
        <v>14</v>
      </c>
      <c r="B208" s="353">
        <v>852</v>
      </c>
      <c r="C208" s="426" t="s">
        <v>112</v>
      </c>
      <c r="D208" s="355"/>
      <c r="E208" s="761"/>
      <c r="F208" s="742"/>
      <c r="G208" s="742"/>
      <c r="H208" s="762"/>
    </row>
    <row r="209" spans="1:8" s="266" customFormat="1" ht="14.25" hidden="1">
      <c r="A209" s="317"/>
      <c r="B209" s="427"/>
      <c r="C209" s="399">
        <v>85206</v>
      </c>
      <c r="D209" s="635" t="s">
        <v>262</v>
      </c>
      <c r="E209" s="760"/>
      <c r="F209" s="479"/>
      <c r="G209" s="439"/>
      <c r="H209" s="413"/>
    </row>
    <row r="210" spans="1:8" s="266" customFormat="1" ht="19.5" hidden="1">
      <c r="A210" s="317"/>
      <c r="B210" s="427"/>
      <c r="C210" s="426"/>
      <c r="D210" s="484">
        <v>2030</v>
      </c>
      <c r="E210" s="639" t="s">
        <v>39</v>
      </c>
      <c r="F210" s="417"/>
      <c r="G210" s="417"/>
      <c r="H210" s="640"/>
    </row>
    <row r="211" spans="1:8" s="266" customFormat="1" ht="14.25" hidden="1">
      <c r="A211" s="317"/>
      <c r="B211" s="427"/>
      <c r="C211" s="1048" t="s">
        <v>17</v>
      </c>
      <c r="D211" s="1049"/>
      <c r="E211" s="1049"/>
      <c r="F211" s="642">
        <f>F210</f>
        <v>0</v>
      </c>
      <c r="G211" s="642">
        <f>G210</f>
        <v>0</v>
      </c>
      <c r="H211" s="641"/>
    </row>
    <row r="212" spans="1:8" s="266" customFormat="1" ht="15" hidden="1">
      <c r="A212" s="317"/>
      <c r="B212" s="318"/>
      <c r="C212" s="438">
        <v>85211</v>
      </c>
      <c r="D212" s="1100" t="s">
        <v>329</v>
      </c>
      <c r="E212" s="1101"/>
      <c r="F212" s="728"/>
      <c r="G212" s="728"/>
      <c r="H212" s="641"/>
    </row>
    <row r="213" spans="1:8" s="266" customFormat="1" ht="33.75" hidden="1">
      <c r="A213" s="317"/>
      <c r="B213" s="318"/>
      <c r="C213" s="729"/>
      <c r="D213" s="608">
        <v>2060</v>
      </c>
      <c r="E213" s="715" t="s">
        <v>330</v>
      </c>
      <c r="F213" s="730"/>
      <c r="G213" s="730"/>
      <c r="H213" s="731"/>
    </row>
    <row r="214" spans="1:8" s="266" customFormat="1" ht="14.25" hidden="1">
      <c r="A214" s="317"/>
      <c r="B214" s="318"/>
      <c r="C214" s="1099" t="s">
        <v>17</v>
      </c>
      <c r="D214" s="1038"/>
      <c r="E214" s="1039"/>
      <c r="F214" s="642">
        <f>F213</f>
        <v>0</v>
      </c>
      <c r="G214" s="642">
        <f>G213</f>
        <v>0</v>
      </c>
      <c r="H214" s="733"/>
    </row>
    <row r="215" spans="1:8" s="266" customFormat="1" ht="14.25" hidden="1">
      <c r="A215" s="317"/>
      <c r="B215" s="427"/>
      <c r="C215" s="361">
        <v>85212</v>
      </c>
      <c r="D215" s="382" t="s">
        <v>113</v>
      </c>
      <c r="E215" s="365"/>
      <c r="F215" s="369"/>
      <c r="G215" s="369"/>
      <c r="H215" s="732"/>
    </row>
    <row r="216" spans="1:8" s="266" customFormat="1" ht="14.25" hidden="1">
      <c r="A216" s="317"/>
      <c r="B216" s="317"/>
      <c r="C216" s="378"/>
      <c r="D216" s="325" t="s">
        <v>58</v>
      </c>
      <c r="E216" s="498" t="s">
        <v>59</v>
      </c>
      <c r="F216" s="306"/>
      <c r="G216" s="306">
        <v>0</v>
      </c>
      <c r="H216" s="513"/>
    </row>
    <row r="217" spans="1:8" s="266" customFormat="1" ht="19.5" hidden="1">
      <c r="A217" s="317"/>
      <c r="B217" s="427"/>
      <c r="C217" s="428"/>
      <c r="D217" s="358">
        <v>2010</v>
      </c>
      <c r="E217" s="429" t="s">
        <v>21</v>
      </c>
      <c r="F217" s="306"/>
      <c r="G217" s="306"/>
      <c r="H217" s="513"/>
    </row>
    <row r="218" spans="1:8" s="266" customFormat="1" ht="19.5" hidden="1">
      <c r="A218" s="317"/>
      <c r="B218" s="427"/>
      <c r="C218" s="430"/>
      <c r="D218" s="431">
        <v>2360</v>
      </c>
      <c r="E218" s="432" t="s">
        <v>56</v>
      </c>
      <c r="F218" s="306"/>
      <c r="G218" s="306"/>
      <c r="H218" s="513"/>
    </row>
    <row r="219" spans="1:8" s="266" customFormat="1" ht="14.25" hidden="1">
      <c r="A219" s="317"/>
      <c r="B219" s="427"/>
      <c r="C219" s="1096" t="s">
        <v>17</v>
      </c>
      <c r="D219" s="1096"/>
      <c r="E219" s="1096"/>
      <c r="F219" s="401">
        <f>SUM(F216:F218)</f>
        <v>0</v>
      </c>
      <c r="G219" s="401">
        <f>SUM(G216:G218)</f>
        <v>0</v>
      </c>
      <c r="H219" s="511"/>
    </row>
    <row r="220" spans="1:8" s="266" customFormat="1" ht="14.25">
      <c r="A220" s="317"/>
      <c r="B220" s="427"/>
      <c r="C220" s="378">
        <v>85213</v>
      </c>
      <c r="D220" s="405" t="s">
        <v>114</v>
      </c>
      <c r="E220" s="324"/>
      <c r="F220" s="379"/>
      <c r="G220" s="379"/>
      <c r="H220" s="512"/>
    </row>
    <row r="221" spans="1:8" s="266" customFormat="1" ht="19.5">
      <c r="A221" s="317"/>
      <c r="B221" s="427"/>
      <c r="C221" s="360"/>
      <c r="D221" s="363">
        <v>2010</v>
      </c>
      <c r="E221" s="429" t="s">
        <v>21</v>
      </c>
      <c r="F221" s="362">
        <v>13200</v>
      </c>
      <c r="G221" s="327">
        <v>6200</v>
      </c>
      <c r="H221" s="513">
        <f>G221/F221%</f>
        <v>46.96969696969697</v>
      </c>
    </row>
    <row r="222" spans="1:8" s="266" customFormat="1" ht="19.5">
      <c r="A222" s="317"/>
      <c r="B222" s="317"/>
      <c r="C222" s="320"/>
      <c r="D222" s="347">
        <v>2030</v>
      </c>
      <c r="E222" s="433" t="s">
        <v>39</v>
      </c>
      <c r="F222" s="434">
        <v>26300</v>
      </c>
      <c r="G222" s="396">
        <v>12400</v>
      </c>
      <c r="H222" s="513">
        <f>G222/F222%</f>
        <v>47.148288973384034</v>
      </c>
    </row>
    <row r="223" spans="1:8" s="266" customFormat="1" ht="14.25">
      <c r="A223" s="317"/>
      <c r="B223" s="427"/>
      <c r="C223" s="1081" t="s">
        <v>17</v>
      </c>
      <c r="D223" s="1081"/>
      <c r="E223" s="1081"/>
      <c r="F223" s="339">
        <f>SUM(F221:F222)</f>
        <v>39500</v>
      </c>
      <c r="G223" s="339">
        <f>SUM(G221:G222)</f>
        <v>18600</v>
      </c>
      <c r="H223" s="511">
        <f>G223/F223%</f>
        <v>47.08860759493671</v>
      </c>
    </row>
    <row r="224" spans="1:8" s="266" customFormat="1" ht="14.25">
      <c r="A224" s="317"/>
      <c r="B224" s="317"/>
      <c r="C224" s="378">
        <v>85214</v>
      </c>
      <c r="D224" s="319" t="s">
        <v>115</v>
      </c>
      <c r="E224" s="365"/>
      <c r="F224" s="369"/>
      <c r="G224" s="369"/>
      <c r="H224" s="512"/>
    </row>
    <row r="225" spans="1:8" s="266" customFormat="1" ht="19.5">
      <c r="A225" s="317"/>
      <c r="B225" s="317"/>
      <c r="C225" s="320"/>
      <c r="D225" s="347">
        <v>2030</v>
      </c>
      <c r="E225" s="433" t="s">
        <v>39</v>
      </c>
      <c r="F225" s="434">
        <v>222900</v>
      </c>
      <c r="G225" s="396">
        <v>125500</v>
      </c>
      <c r="H225" s="513">
        <f>G225/F225%</f>
        <v>56.30327501121579</v>
      </c>
    </row>
    <row r="226" spans="1:8" s="266" customFormat="1" ht="14.25">
      <c r="A226" s="317"/>
      <c r="B226" s="317"/>
      <c r="C226" s="1081" t="s">
        <v>17</v>
      </c>
      <c r="D226" s="1081"/>
      <c r="E226" s="1081"/>
      <c r="F226" s="339">
        <f>SUM(F225:F225)</f>
        <v>222900</v>
      </c>
      <c r="G226" s="339">
        <f>SUM(G225:G225)</f>
        <v>125500</v>
      </c>
      <c r="H226" s="511">
        <f>G226/F226%</f>
        <v>56.30327501121579</v>
      </c>
    </row>
    <row r="227" spans="1:8" s="266" customFormat="1" ht="14.25">
      <c r="A227" s="317"/>
      <c r="B227" s="317"/>
      <c r="C227" s="378">
        <v>85216</v>
      </c>
      <c r="D227" s="319" t="s">
        <v>229</v>
      </c>
      <c r="E227" s="365"/>
      <c r="F227" s="369"/>
      <c r="G227" s="369"/>
      <c r="H227" s="512"/>
    </row>
    <row r="228" spans="1:8" s="266" customFormat="1" ht="19.5">
      <c r="A228" s="317"/>
      <c r="B228" s="317"/>
      <c r="C228" s="320"/>
      <c r="D228" s="347">
        <v>2030</v>
      </c>
      <c r="E228" s="433" t="s">
        <v>39</v>
      </c>
      <c r="F228" s="434">
        <v>184000</v>
      </c>
      <c r="G228" s="396">
        <v>155300</v>
      </c>
      <c r="H228" s="513">
        <f>G228/F228%</f>
        <v>84.40217391304348</v>
      </c>
    </row>
    <row r="229" spans="1:8" s="266" customFormat="1" ht="14.25">
      <c r="A229" s="317"/>
      <c r="B229" s="317"/>
      <c r="C229" s="1085" t="s">
        <v>17</v>
      </c>
      <c r="D229" s="1081"/>
      <c r="E229" s="1081"/>
      <c r="F229" s="339">
        <f>SUM(F228:F228)</f>
        <v>184000</v>
      </c>
      <c r="G229" s="339">
        <f>SUM(G228:G228)</f>
        <v>155300</v>
      </c>
      <c r="H229" s="511">
        <f>G229/F229%</f>
        <v>84.40217391304348</v>
      </c>
    </row>
    <row r="230" spans="1:8" s="266" customFormat="1" ht="14.25">
      <c r="A230" s="267"/>
      <c r="B230" s="371"/>
      <c r="C230" s="438">
        <v>85219</v>
      </c>
      <c r="D230" s="354" t="s">
        <v>116</v>
      </c>
      <c r="E230" s="324"/>
      <c r="F230" s="379"/>
      <c r="G230" s="379"/>
      <c r="H230" s="512"/>
    </row>
    <row r="231" spans="1:8" s="266" customFormat="1" ht="19.5">
      <c r="A231" s="267"/>
      <c r="B231" s="371"/>
      <c r="C231" s="651"/>
      <c r="D231" s="650">
        <v>2030</v>
      </c>
      <c r="E231" s="435" t="s">
        <v>39</v>
      </c>
      <c r="F231" s="306">
        <v>99200</v>
      </c>
      <c r="G231" s="274">
        <v>49800</v>
      </c>
      <c r="H231" s="513">
        <f>G231/F231%</f>
        <v>50.20161290322581</v>
      </c>
    </row>
    <row r="232" spans="1:8" s="266" customFormat="1" ht="14.25">
      <c r="A232" s="267"/>
      <c r="B232" s="267"/>
      <c r="C232" s="1096" t="s">
        <v>17</v>
      </c>
      <c r="D232" s="1081"/>
      <c r="E232" s="1081"/>
      <c r="F232" s="339">
        <f>SUM(F231:F231)</f>
        <v>99200</v>
      </c>
      <c r="G232" s="339">
        <f>SUM(G231:G231)</f>
        <v>49800</v>
      </c>
      <c r="H232" s="511">
        <f>G232/F232%</f>
        <v>50.20161290322581</v>
      </c>
    </row>
    <row r="233" spans="1:8" s="266" customFormat="1" ht="14.25">
      <c r="A233" s="267"/>
      <c r="B233" s="267"/>
      <c r="C233" s="361">
        <v>85230</v>
      </c>
      <c r="D233" s="405" t="s">
        <v>387</v>
      </c>
      <c r="E233" s="324"/>
      <c r="F233" s="379"/>
      <c r="G233" s="379"/>
      <c r="H233" s="512"/>
    </row>
    <row r="234" spans="1:8" s="266" customFormat="1" ht="19.5">
      <c r="A234" s="267"/>
      <c r="B234" s="267"/>
      <c r="D234" s="380">
        <v>2030</v>
      </c>
      <c r="E234" s="429" t="s">
        <v>21</v>
      </c>
      <c r="F234" s="306">
        <v>124090</v>
      </c>
      <c r="G234" s="274">
        <v>43400</v>
      </c>
      <c r="H234" s="513">
        <f>G234/F234%</f>
        <v>34.97461519864614</v>
      </c>
    </row>
    <row r="235" spans="1:8" s="266" customFormat="1" ht="14.25">
      <c r="A235" s="267"/>
      <c r="B235" s="267"/>
      <c r="C235" s="1081" t="s">
        <v>17</v>
      </c>
      <c r="D235" s="1081"/>
      <c r="E235" s="1081"/>
      <c r="F235" s="339">
        <f>SUM(F234:F234)</f>
        <v>124090</v>
      </c>
      <c r="G235" s="339">
        <f>SUM(G234:G234)</f>
        <v>43400</v>
      </c>
      <c r="H235" s="511">
        <f>G235/F235%</f>
        <v>34.97461519864614</v>
      </c>
    </row>
    <row r="236" spans="1:8" s="266" customFormat="1" ht="14.25" hidden="1">
      <c r="A236" s="267"/>
      <c r="B236" s="267"/>
      <c r="C236" s="378">
        <v>85295</v>
      </c>
      <c r="D236" s="319" t="s">
        <v>19</v>
      </c>
      <c r="E236" s="365"/>
      <c r="F236" s="369"/>
      <c r="G236" s="369"/>
      <c r="H236" s="513"/>
    </row>
    <row r="237" spans="1:8" s="266" customFormat="1" ht="19.5" hidden="1">
      <c r="A237" s="267"/>
      <c r="B237" s="267"/>
      <c r="C237" s="320"/>
      <c r="D237" s="380">
        <v>2010</v>
      </c>
      <c r="E237" s="429" t="s">
        <v>21</v>
      </c>
      <c r="F237" s="306"/>
      <c r="G237" s="274"/>
      <c r="H237" s="513"/>
    </row>
    <row r="238" spans="1:8" s="266" customFormat="1" ht="19.5" hidden="1">
      <c r="A238" s="267"/>
      <c r="B238" s="267"/>
      <c r="C238" s="320"/>
      <c r="D238" s="347">
        <v>2030</v>
      </c>
      <c r="E238" s="429" t="s">
        <v>39</v>
      </c>
      <c r="F238" s="306"/>
      <c r="G238" s="274"/>
      <c r="H238" s="513"/>
    </row>
    <row r="239" spans="1:8" s="266" customFormat="1" ht="29.25" hidden="1">
      <c r="A239" s="267"/>
      <c r="B239" s="267"/>
      <c r="C239" s="320"/>
      <c r="D239" s="415">
        <v>2360</v>
      </c>
      <c r="E239" s="734" t="s">
        <v>332</v>
      </c>
      <c r="F239" s="306"/>
      <c r="G239" s="274"/>
      <c r="H239" s="513"/>
    </row>
    <row r="240" spans="1:8" s="266" customFormat="1" ht="14.25" hidden="1">
      <c r="A240" s="279"/>
      <c r="B240" s="279"/>
      <c r="C240" s="1097" t="s">
        <v>17</v>
      </c>
      <c r="D240" s="1110"/>
      <c r="E240" s="1081"/>
      <c r="F240" s="339"/>
      <c r="G240" s="339"/>
      <c r="H240" s="511"/>
    </row>
    <row r="241" spans="1:8" s="266" customFormat="1" ht="14.25">
      <c r="A241" s="436" t="s">
        <v>117</v>
      </c>
      <c r="B241" s="359"/>
      <c r="C241" s="359"/>
      <c r="D241" s="359"/>
      <c r="E241" s="402"/>
      <c r="F241" s="816">
        <f>SUM(F211+F219+F223+F226+F229+F232+F235+F240+F214)</f>
        <v>669690</v>
      </c>
      <c r="G241" s="816">
        <f>SUM(G211+G240+G232+G226+G229+G223+G219+G235+G214)</f>
        <v>392600</v>
      </c>
      <c r="H241" s="813">
        <f aca="true" t="shared" si="5" ref="H241:H248">G241/F241%</f>
        <v>58.624139527243955</v>
      </c>
    </row>
    <row r="242" spans="1:8" s="266" customFormat="1" ht="14.25">
      <c r="A242" s="352">
        <v>15</v>
      </c>
      <c r="B242" s="353">
        <v>854</v>
      </c>
      <c r="C242" s="426" t="s">
        <v>118</v>
      </c>
      <c r="D242" s="359"/>
      <c r="E242" s="324"/>
      <c r="F242" s="437"/>
      <c r="G242" s="379"/>
      <c r="H242" s="513"/>
    </row>
    <row r="243" spans="1:8" s="266" customFormat="1" ht="14.25">
      <c r="A243" s="267"/>
      <c r="B243" s="371"/>
      <c r="C243" s="438">
        <v>85415</v>
      </c>
      <c r="D243" s="382" t="s">
        <v>119</v>
      </c>
      <c r="E243" s="321"/>
      <c r="F243" s="439"/>
      <c r="G243" s="439"/>
      <c r="H243" s="513"/>
    </row>
    <row r="244" spans="1:8" s="266" customFormat="1" ht="14.25" hidden="1">
      <c r="A244" s="267"/>
      <c r="B244" s="371"/>
      <c r="C244" s="735"/>
      <c r="D244" s="736" t="s">
        <v>36</v>
      </c>
      <c r="E244" s="498" t="s">
        <v>234</v>
      </c>
      <c r="F244" s="417"/>
      <c r="G244" s="417"/>
      <c r="H244" s="640"/>
    </row>
    <row r="245" spans="1:8" s="266" customFormat="1" ht="19.5">
      <c r="A245" s="267"/>
      <c r="B245" s="371"/>
      <c r="C245" s="409"/>
      <c r="D245" s="415">
        <v>2030</v>
      </c>
      <c r="E245" s="416" t="s">
        <v>120</v>
      </c>
      <c r="F245" s="417">
        <v>32000</v>
      </c>
      <c r="G245" s="418">
        <v>32000</v>
      </c>
      <c r="H245" s="513">
        <f t="shared" si="5"/>
        <v>100</v>
      </c>
    </row>
    <row r="246" spans="1:8" s="266" customFormat="1" ht="39" hidden="1">
      <c r="A246" s="267"/>
      <c r="B246" s="371"/>
      <c r="C246" s="406"/>
      <c r="D246" s="378">
        <v>2040</v>
      </c>
      <c r="E246" s="950" t="s">
        <v>310</v>
      </c>
      <c r="F246" s="485"/>
      <c r="G246" s="486"/>
      <c r="H246" s="513"/>
    </row>
    <row r="247" spans="1:8" s="266" customFormat="1" ht="14.25">
      <c r="A247" s="279"/>
      <c r="B247" s="763"/>
      <c r="C247" s="1102" t="s">
        <v>17</v>
      </c>
      <c r="D247" s="1103"/>
      <c r="E247" s="1104"/>
      <c r="F247" s="764">
        <f>SUM(F244:F246)</f>
        <v>32000</v>
      </c>
      <c r="G247" s="383">
        <f>SUM(G244:G246)</f>
        <v>32000</v>
      </c>
      <c r="H247" s="511">
        <f t="shared" si="5"/>
        <v>100</v>
      </c>
    </row>
    <row r="248" spans="1:8" s="266" customFormat="1" ht="14.25">
      <c r="A248" s="405" t="s">
        <v>121</v>
      </c>
      <c r="B248" s="354"/>
      <c r="C248" s="382"/>
      <c r="D248" s="382"/>
      <c r="E248" s="766"/>
      <c r="F248" s="812">
        <f>F247</f>
        <v>32000</v>
      </c>
      <c r="G248" s="812">
        <f>G247</f>
        <v>32000</v>
      </c>
      <c r="H248" s="813">
        <f t="shared" si="5"/>
        <v>100</v>
      </c>
    </row>
    <row r="249" spans="1:8" s="266" customFormat="1" ht="14.25">
      <c r="A249" s="352">
        <v>16</v>
      </c>
      <c r="B249" s="743">
        <v>855</v>
      </c>
      <c r="C249" s="635" t="s">
        <v>388</v>
      </c>
      <c r="D249" s="819"/>
      <c r="E249" s="820"/>
      <c r="F249" s="817"/>
      <c r="G249" s="817"/>
      <c r="H249" s="818"/>
    </row>
    <row r="250" spans="1:8" s="266" customFormat="1" ht="14.25">
      <c r="A250" s="317"/>
      <c r="B250" s="317"/>
      <c r="C250" s="378">
        <v>85501</v>
      </c>
      <c r="D250" s="635" t="s">
        <v>391</v>
      </c>
      <c r="E250" s="745"/>
      <c r="F250" s="742"/>
      <c r="G250" s="742"/>
      <c r="H250" s="821"/>
    </row>
    <row r="251" spans="1:8" s="266" customFormat="1" ht="39">
      <c r="A251" s="317"/>
      <c r="B251" s="317"/>
      <c r="C251" s="378"/>
      <c r="D251" s="482" t="s">
        <v>389</v>
      </c>
      <c r="E251" s="637" t="s">
        <v>392</v>
      </c>
      <c r="F251" s="479">
        <v>2843000</v>
      </c>
      <c r="G251" s="369">
        <v>1635300</v>
      </c>
      <c r="H251" s="739">
        <f>G251/F251%</f>
        <v>57.52022511431586</v>
      </c>
    </row>
    <row r="252" spans="1:8" s="266" customFormat="1" ht="14.25">
      <c r="A252" s="267"/>
      <c r="B252" s="267"/>
      <c r="C252" s="1036" t="s">
        <v>17</v>
      </c>
      <c r="D252" s="1035"/>
      <c r="E252" s="1035"/>
      <c r="F252" s="750">
        <f>SUM(F251:F251)</f>
        <v>2843000</v>
      </c>
      <c r="G252" s="338">
        <f>SUM(G251:G251)</f>
        <v>1635300</v>
      </c>
      <c r="H252" s="511">
        <f>G252/F252%</f>
        <v>57.52022511431586</v>
      </c>
    </row>
    <row r="253" spans="1:8" s="266" customFormat="1" ht="15.75" customHeight="1">
      <c r="A253" s="267"/>
      <c r="B253" s="371"/>
      <c r="C253" s="438">
        <v>85502</v>
      </c>
      <c r="D253" s="1106" t="s">
        <v>390</v>
      </c>
      <c r="E253" s="1092"/>
      <c r="F253" s="1092"/>
      <c r="G253" s="1092"/>
      <c r="H253" s="1107"/>
    </row>
    <row r="254" spans="1:8" s="266" customFormat="1" ht="19.5" customHeight="1">
      <c r="A254" s="267"/>
      <c r="B254" s="371"/>
      <c r="C254" s="941"/>
      <c r="D254" s="955">
        <v>2010</v>
      </c>
      <c r="E254" s="753" t="s">
        <v>21</v>
      </c>
      <c r="F254" s="752">
        <v>1906000</v>
      </c>
      <c r="G254" s="356">
        <v>975200</v>
      </c>
      <c r="H254" s="947">
        <f>G254/F254%</f>
        <v>51.16474291710388</v>
      </c>
    </row>
    <row r="255" spans="1:8" s="266" customFormat="1" ht="19.5" customHeight="1">
      <c r="A255" s="267"/>
      <c r="B255" s="371"/>
      <c r="C255" s="942"/>
      <c r="D255" s="956">
        <v>2360</v>
      </c>
      <c r="E255" s="954" t="s">
        <v>393</v>
      </c>
      <c r="F255" s="420">
        <v>10000</v>
      </c>
      <c r="G255" s="420">
        <v>6655</v>
      </c>
      <c r="H255" s="739">
        <f>G255/F255%</f>
        <v>66.55</v>
      </c>
    </row>
    <row r="256" spans="1:8" s="266" customFormat="1" ht="15.75" customHeight="1">
      <c r="A256" s="267"/>
      <c r="B256" s="371"/>
      <c r="C256" s="1037" t="s">
        <v>17</v>
      </c>
      <c r="D256" s="1038"/>
      <c r="E256" s="1039"/>
      <c r="F256" s="467">
        <f>SUM(F254:F255)</f>
        <v>1916000</v>
      </c>
      <c r="G256" s="957">
        <f>SUM(G254:G255)</f>
        <v>981855</v>
      </c>
      <c r="H256" s="958">
        <f>G256/F256%</f>
        <v>51.245041753653446</v>
      </c>
    </row>
    <row r="257" spans="1:8" s="266" customFormat="1" ht="15.75" customHeight="1" hidden="1">
      <c r="A257" s="267"/>
      <c r="B257" s="267"/>
      <c r="C257" s="943"/>
      <c r="D257" s="825"/>
      <c r="E257" s="414"/>
      <c r="F257" s="824"/>
      <c r="G257" s="824"/>
      <c r="H257" s="737"/>
    </row>
    <row r="258" spans="1:8" s="266" customFormat="1" ht="15.75" customHeight="1" hidden="1">
      <c r="A258" s="267"/>
      <c r="B258" s="267"/>
      <c r="C258" s="408"/>
      <c r="D258" s="635"/>
      <c r="E258" s="745"/>
      <c r="F258" s="742"/>
      <c r="G258" s="742"/>
      <c r="H258" s="821"/>
    </row>
    <row r="259" spans="1:8" s="266" customFormat="1" ht="15.75" customHeight="1" hidden="1">
      <c r="A259" s="267"/>
      <c r="B259" s="267"/>
      <c r="C259" s="347"/>
      <c r="D259" s="323"/>
      <c r="E259" s="637"/>
      <c r="F259" s="479"/>
      <c r="G259" s="439"/>
      <c r="H259" s="413"/>
    </row>
    <row r="260" spans="1:8" s="266" customFormat="1" ht="15.75" customHeight="1" hidden="1">
      <c r="A260" s="267"/>
      <c r="B260" s="267"/>
      <c r="C260" s="944"/>
      <c r="D260" s="347"/>
      <c r="E260" s="501"/>
      <c r="F260" s="754"/>
      <c r="G260" s="332"/>
      <c r="H260" s="513"/>
    </row>
    <row r="261" spans="1:8" s="266" customFormat="1" ht="15.75" customHeight="1" hidden="1">
      <c r="A261" s="267"/>
      <c r="B261" s="267"/>
      <c r="C261" s="1035"/>
      <c r="D261" s="1035"/>
      <c r="E261" s="1035"/>
      <c r="F261" s="338"/>
      <c r="G261" s="338"/>
      <c r="H261" s="511"/>
    </row>
    <row r="262" spans="1:8" s="266" customFormat="1" ht="15.75" customHeight="1" hidden="1">
      <c r="A262" s="267"/>
      <c r="B262" s="267"/>
      <c r="C262" s="347"/>
      <c r="D262" s="405"/>
      <c r="E262" s="324"/>
      <c r="F262" s="379"/>
      <c r="G262" s="379"/>
      <c r="H262" s="513"/>
    </row>
    <row r="263" spans="1:8" s="266" customFormat="1" ht="15.75" customHeight="1" hidden="1">
      <c r="A263" s="267"/>
      <c r="B263" s="267"/>
      <c r="C263" s="317"/>
      <c r="D263" s="347"/>
      <c r="E263" s="429"/>
      <c r="F263" s="387"/>
      <c r="G263" s="332"/>
      <c r="H263" s="513"/>
    </row>
    <row r="264" spans="1:8" s="266" customFormat="1" ht="15.75" customHeight="1" hidden="1">
      <c r="A264" s="267"/>
      <c r="B264" s="267"/>
      <c r="C264" s="317"/>
      <c r="D264" s="347"/>
      <c r="E264" s="392"/>
      <c r="F264" s="434"/>
      <c r="G264" s="396"/>
      <c r="H264" s="513"/>
    </row>
    <row r="265" spans="1:8" s="266" customFormat="1" ht="14.25" hidden="1">
      <c r="A265" s="267"/>
      <c r="B265" s="267"/>
      <c r="C265" s="1035"/>
      <c r="D265" s="1035"/>
      <c r="E265" s="1035"/>
      <c r="F265" s="339"/>
      <c r="G265" s="339"/>
      <c r="H265" s="513"/>
    </row>
    <row r="266" spans="1:8" s="266" customFormat="1" ht="14.25">
      <c r="A266" s="405" t="s">
        <v>394</v>
      </c>
      <c r="B266" s="354"/>
      <c r="C266" s="354"/>
      <c r="D266" s="354"/>
      <c r="E266" s="441"/>
      <c r="F266" s="812">
        <f>SUM(F252+F256)</f>
        <v>4759000</v>
      </c>
      <c r="G266" s="812">
        <f>SUM(G252+G256)</f>
        <v>2617155</v>
      </c>
      <c r="H266" s="813">
        <f>G266/F266%</f>
        <v>54.993801218743435</v>
      </c>
    </row>
    <row r="267" spans="1:8" s="266" customFormat="1" ht="14.25" hidden="1">
      <c r="A267" s="743"/>
      <c r="B267" s="426"/>
      <c r="C267" s="382"/>
      <c r="D267" s="382"/>
      <c r="E267" s="951"/>
      <c r="F267" s="952"/>
      <c r="G267" s="952"/>
      <c r="H267" s="953"/>
    </row>
    <row r="268" spans="1:8" s="266" customFormat="1" ht="14.25" hidden="1">
      <c r="A268" s="743"/>
      <c r="B268" s="426"/>
      <c r="C268" s="382"/>
      <c r="D268" s="382"/>
      <c r="E268" s="951"/>
      <c r="F268" s="952"/>
      <c r="G268" s="952"/>
      <c r="H268" s="953"/>
    </row>
    <row r="269" spans="1:8" s="266" customFormat="1" ht="14.25" hidden="1">
      <c r="A269" s="743"/>
      <c r="B269" s="426"/>
      <c r="C269" s="382"/>
      <c r="D269" s="382"/>
      <c r="E269" s="951"/>
      <c r="F269" s="952"/>
      <c r="G269" s="952"/>
      <c r="H269" s="953"/>
    </row>
    <row r="270" spans="1:8" s="266" customFormat="1" ht="14.25">
      <c r="A270" s="352">
        <v>17</v>
      </c>
      <c r="B270" s="353">
        <v>900</v>
      </c>
      <c r="C270" s="354" t="s">
        <v>122</v>
      </c>
      <c r="D270" s="359"/>
      <c r="E270" s="324"/>
      <c r="F270" s="400"/>
      <c r="G270" s="379"/>
      <c r="H270" s="513"/>
    </row>
    <row r="271" spans="1:8" s="266" customFormat="1" ht="14.25" customHeight="1">
      <c r="A271" s="317"/>
      <c r="B271" s="317"/>
      <c r="C271" s="378">
        <v>90002</v>
      </c>
      <c r="D271" s="1091" t="s">
        <v>137</v>
      </c>
      <c r="E271" s="1092"/>
      <c r="F271" s="1092"/>
      <c r="G271" s="959"/>
      <c r="H271" s="947"/>
    </row>
    <row r="272" spans="1:8" s="266" customFormat="1" ht="14.25">
      <c r="A272" s="317"/>
      <c r="B272" s="317"/>
      <c r="C272" s="378"/>
      <c r="D272" s="335" t="s">
        <v>92</v>
      </c>
      <c r="E272" s="435" t="s">
        <v>93</v>
      </c>
      <c r="F272" s="961">
        <v>630000</v>
      </c>
      <c r="G272" s="962">
        <v>297480.14</v>
      </c>
      <c r="H272" s="962">
        <f aca="true" t="shared" si="6" ref="H272:H280">G272/F272%</f>
        <v>47.21906984126984</v>
      </c>
    </row>
    <row r="273" spans="1:8" s="266" customFormat="1" ht="19.5">
      <c r="A273" s="317"/>
      <c r="B273" s="317"/>
      <c r="C273" s="378"/>
      <c r="D273" s="335" t="s">
        <v>380</v>
      </c>
      <c r="E273" s="497" t="s">
        <v>381</v>
      </c>
      <c r="F273" s="961">
        <v>500</v>
      </c>
      <c r="G273" s="962">
        <v>833.23</v>
      </c>
      <c r="H273" s="962">
        <f t="shared" si="6"/>
        <v>166.64600000000002</v>
      </c>
    </row>
    <row r="274" spans="1:8" s="266" customFormat="1" ht="14.25" hidden="1">
      <c r="A274" s="317"/>
      <c r="B274" s="317"/>
      <c r="C274" s="378"/>
      <c r="D274" s="335" t="s">
        <v>107</v>
      </c>
      <c r="E274" s="497" t="s">
        <v>108</v>
      </c>
      <c r="F274" s="963"/>
      <c r="G274" s="964"/>
      <c r="H274" s="962" t="e">
        <f t="shared" si="6"/>
        <v>#DIV/0!</v>
      </c>
    </row>
    <row r="275" spans="1:8" s="266" customFormat="1" ht="14.25" hidden="1">
      <c r="A275" s="317"/>
      <c r="B275" s="317"/>
      <c r="C275" s="360"/>
      <c r="D275" s="380" t="s">
        <v>27</v>
      </c>
      <c r="E275" s="429" t="s">
        <v>28</v>
      </c>
      <c r="F275" s="965"/>
      <c r="G275" s="965"/>
      <c r="H275" s="962" t="e">
        <f t="shared" si="6"/>
        <v>#DIV/0!</v>
      </c>
    </row>
    <row r="276" spans="1:8" s="266" customFormat="1" ht="14.25" hidden="1">
      <c r="A276" s="317"/>
      <c r="B276" s="317"/>
      <c r="C276" s="360"/>
      <c r="D276" s="325" t="s">
        <v>333</v>
      </c>
      <c r="E276" s="498" t="s">
        <v>334</v>
      </c>
      <c r="F276" s="966"/>
      <c r="G276" s="965"/>
      <c r="H276" s="962" t="e">
        <f t="shared" si="6"/>
        <v>#DIV/0!</v>
      </c>
    </row>
    <row r="277" spans="1:8" s="266" customFormat="1" ht="14.25">
      <c r="A277" s="317"/>
      <c r="B277" s="317"/>
      <c r="C277" s="360"/>
      <c r="D277" s="325" t="s">
        <v>83</v>
      </c>
      <c r="E277" s="498" t="s">
        <v>84</v>
      </c>
      <c r="F277" s="966">
        <v>1500</v>
      </c>
      <c r="G277" s="965">
        <v>1253.63</v>
      </c>
      <c r="H277" s="962">
        <f t="shared" si="6"/>
        <v>83.57533333333335</v>
      </c>
    </row>
    <row r="278" spans="1:8" s="266" customFormat="1" ht="19.5">
      <c r="A278" s="317"/>
      <c r="B278" s="317"/>
      <c r="C278" s="360"/>
      <c r="D278" s="325">
        <v>2320</v>
      </c>
      <c r="E278" s="300" t="s">
        <v>34</v>
      </c>
      <c r="F278" s="966">
        <v>4164</v>
      </c>
      <c r="G278" s="965">
        <v>0</v>
      </c>
      <c r="H278" s="965">
        <f t="shared" si="6"/>
        <v>0</v>
      </c>
    </row>
    <row r="279" spans="1:8" s="266" customFormat="1" ht="23.25" customHeight="1">
      <c r="A279" s="317"/>
      <c r="B279" s="317"/>
      <c r="C279" s="360"/>
      <c r="D279" s="325">
        <v>2460</v>
      </c>
      <c r="E279" s="498" t="s">
        <v>286</v>
      </c>
      <c r="F279" s="966">
        <v>23598</v>
      </c>
      <c r="G279" s="965">
        <v>0</v>
      </c>
      <c r="H279" s="965">
        <f t="shared" si="6"/>
        <v>0</v>
      </c>
    </row>
    <row r="280" spans="1:8" s="266" customFormat="1" ht="14.25">
      <c r="A280" s="267"/>
      <c r="B280" s="371"/>
      <c r="C280" s="1105" t="s">
        <v>17</v>
      </c>
      <c r="D280" s="1105"/>
      <c r="E280" s="1105"/>
      <c r="F280" s="960">
        <f>SUM(F272:F279)</f>
        <v>659762</v>
      </c>
      <c r="G280" s="381">
        <f>SUM(G272:G279)</f>
        <v>299567</v>
      </c>
      <c r="H280" s="636">
        <f t="shared" si="6"/>
        <v>45.405312824927776</v>
      </c>
    </row>
    <row r="281" spans="1:8" s="266" customFormat="1" ht="14.25" hidden="1">
      <c r="A281" s="267"/>
      <c r="B281" s="267"/>
      <c r="C281" s="378">
        <v>90015</v>
      </c>
      <c r="D281" s="942"/>
      <c r="E281" s="942"/>
      <c r="F281" s="467"/>
      <c r="G281" s="467"/>
      <c r="H281" s="733"/>
    </row>
    <row r="282" spans="1:8" s="266" customFormat="1" ht="14.25" hidden="1">
      <c r="A282" s="267"/>
      <c r="B282" s="267"/>
      <c r="C282" s="414"/>
      <c r="D282" s="738"/>
      <c r="E282" s="741"/>
      <c r="F282" s="420"/>
      <c r="G282" s="420"/>
      <c r="H282" s="739"/>
    </row>
    <row r="283" spans="1:8" s="266" customFormat="1" ht="14.25" hidden="1">
      <c r="A283" s="267"/>
      <c r="B283" s="371"/>
      <c r="C283" s="1037"/>
      <c r="D283" s="1042"/>
      <c r="E283" s="1043"/>
      <c r="F283" s="740"/>
      <c r="G283" s="467"/>
      <c r="H283" s="733"/>
    </row>
    <row r="284" spans="1:8" s="266" customFormat="1" ht="14.25" customHeight="1">
      <c r="A284" s="317"/>
      <c r="B284" s="317"/>
      <c r="C284" s="378">
        <v>90019</v>
      </c>
      <c r="D284" s="1044" t="s">
        <v>325</v>
      </c>
      <c r="E284" s="1045"/>
      <c r="F284" s="1041"/>
      <c r="G284" s="1042"/>
      <c r="H284" s="1043"/>
    </row>
    <row r="285" spans="1:8" s="266" customFormat="1" ht="14.25">
      <c r="A285" s="317"/>
      <c r="B285" s="317"/>
      <c r="C285" s="360"/>
      <c r="D285" s="388" t="s">
        <v>107</v>
      </c>
      <c r="E285" s="502" t="s">
        <v>108</v>
      </c>
      <c r="F285" s="326">
        <v>20000</v>
      </c>
      <c r="G285" s="316">
        <v>9979.93</v>
      </c>
      <c r="H285" s="413">
        <f>G285/F285%</f>
        <v>49.89965</v>
      </c>
    </row>
    <row r="286" spans="1:8" s="266" customFormat="1" ht="14.25">
      <c r="A286" s="267"/>
      <c r="B286" s="267"/>
      <c r="C286" s="1035" t="s">
        <v>17</v>
      </c>
      <c r="D286" s="1036"/>
      <c r="E286" s="1036"/>
      <c r="F286" s="381">
        <f>SUM(F285:F285)</f>
        <v>20000</v>
      </c>
      <c r="G286" s="381">
        <f>SUM(G285:G285)</f>
        <v>9979.93</v>
      </c>
      <c r="H286" s="636">
        <f>G286/F286%</f>
        <v>49.89965</v>
      </c>
    </row>
    <row r="287" spans="1:8" s="266" customFormat="1" ht="14.25" customHeight="1">
      <c r="A287" s="267"/>
      <c r="B287" s="267"/>
      <c r="C287" s="378">
        <v>90020</v>
      </c>
      <c r="D287" s="1040" t="s">
        <v>280</v>
      </c>
      <c r="E287" s="1041"/>
      <c r="F287" s="1041"/>
      <c r="G287" s="1042"/>
      <c r="H287" s="1043"/>
    </row>
    <row r="288" spans="1:8" s="266" customFormat="1" ht="14.25">
      <c r="A288" s="267"/>
      <c r="B288" s="267"/>
      <c r="C288" s="378"/>
      <c r="D288" s="482" t="s">
        <v>273</v>
      </c>
      <c r="E288" s="637" t="s">
        <v>281</v>
      </c>
      <c r="F288" s="638">
        <v>0</v>
      </c>
      <c r="G288" s="369">
        <v>97.96</v>
      </c>
      <c r="H288" s="413">
        <v>0</v>
      </c>
    </row>
    <row r="289" spans="1:8" s="266" customFormat="1" ht="14.25">
      <c r="A289" s="267"/>
      <c r="B289" s="267"/>
      <c r="C289" s="1035" t="s">
        <v>17</v>
      </c>
      <c r="D289" s="1036"/>
      <c r="E289" s="1036"/>
      <c r="F289" s="381">
        <f>SUM(F288:F288)</f>
        <v>0</v>
      </c>
      <c r="G289" s="338">
        <f>SUM(G288:G288)</f>
        <v>97.96</v>
      </c>
      <c r="H289" s="513">
        <v>0</v>
      </c>
    </row>
    <row r="290" spans="1:8" s="266" customFormat="1" ht="14.25" hidden="1">
      <c r="A290" s="317"/>
      <c r="B290" s="317"/>
      <c r="C290" s="378">
        <v>90095</v>
      </c>
      <c r="D290" s="1040" t="s">
        <v>19</v>
      </c>
      <c r="E290" s="1041"/>
      <c r="F290" s="1093"/>
      <c r="G290" s="379"/>
      <c r="H290" s="513"/>
    </row>
    <row r="291" spans="1:8" s="266" customFormat="1" ht="15" customHeight="1" hidden="1">
      <c r="A291" s="317"/>
      <c r="B291" s="317"/>
      <c r="C291" s="360"/>
      <c r="D291" s="388" t="s">
        <v>333</v>
      </c>
      <c r="E291" s="502" t="s">
        <v>365</v>
      </c>
      <c r="F291" s="326"/>
      <c r="G291" s="316"/>
      <c r="H291" s="513"/>
    </row>
    <row r="292" spans="1:8" s="266" customFormat="1" ht="14.25" hidden="1">
      <c r="A292" s="267"/>
      <c r="B292" s="267"/>
      <c r="C292" s="1035" t="s">
        <v>17</v>
      </c>
      <c r="D292" s="1035"/>
      <c r="E292" s="1035"/>
      <c r="F292" s="338"/>
      <c r="G292" s="338"/>
      <c r="H292" s="511"/>
    </row>
    <row r="293" spans="1:8" s="266" customFormat="1" ht="14.25">
      <c r="A293" s="405" t="s">
        <v>123</v>
      </c>
      <c r="B293" s="354"/>
      <c r="C293" s="426"/>
      <c r="D293" s="426"/>
      <c r="E293" s="744"/>
      <c r="F293" s="814">
        <f>SUM(F286+F283+F280+F289+F292)</f>
        <v>679762</v>
      </c>
      <c r="G293" s="814">
        <f>SUM(G289+G286+G283+G280+G292)</f>
        <v>309644.89</v>
      </c>
      <c r="H293" s="815">
        <f>G293/F293%</f>
        <v>45.55195642004114</v>
      </c>
    </row>
    <row r="294" spans="1:8" s="266" customFormat="1" ht="14.25">
      <c r="A294" s="352">
        <v>18</v>
      </c>
      <c r="B294" s="743">
        <v>921</v>
      </c>
      <c r="C294" s="635" t="s">
        <v>124</v>
      </c>
      <c r="D294" s="819"/>
      <c r="E294" s="820"/>
      <c r="F294" s="817"/>
      <c r="G294" s="817"/>
      <c r="H294" s="818"/>
    </row>
    <row r="295" spans="1:8" s="266" customFormat="1" ht="14.25" hidden="1">
      <c r="A295" s="317"/>
      <c r="B295" s="317"/>
      <c r="C295" s="378">
        <v>92109</v>
      </c>
      <c r="D295" s="635" t="s">
        <v>125</v>
      </c>
      <c r="E295" s="745"/>
      <c r="F295" s="742"/>
      <c r="G295" s="742"/>
      <c r="H295" s="821"/>
    </row>
    <row r="296" spans="1:8" s="266" customFormat="1" ht="19.5" hidden="1">
      <c r="A296" s="317"/>
      <c r="B296" s="317"/>
      <c r="C296" s="378"/>
      <c r="D296" s="482" t="s">
        <v>36</v>
      </c>
      <c r="E296" s="637" t="s">
        <v>326</v>
      </c>
      <c r="F296" s="479"/>
      <c r="G296" s="369"/>
      <c r="H296" s="739"/>
    </row>
    <row r="297" spans="1:8" s="266" customFormat="1" ht="14.25" hidden="1">
      <c r="A297" s="317"/>
      <c r="B297" s="317"/>
      <c r="C297" s="378"/>
      <c r="D297" s="482" t="s">
        <v>58</v>
      </c>
      <c r="E297" s="652" t="s">
        <v>327</v>
      </c>
      <c r="F297" s="417"/>
      <c r="G297" s="369"/>
      <c r="H297" s="413"/>
    </row>
    <row r="298" spans="1:8" s="266" customFormat="1" ht="14.25" hidden="1">
      <c r="A298" s="317"/>
      <c r="B298" s="317"/>
      <c r="C298" s="378"/>
      <c r="D298" s="481"/>
      <c r="E298" s="365"/>
      <c r="F298" s="439"/>
      <c r="G298" s="369"/>
      <c r="H298" s="513"/>
    </row>
    <row r="299" spans="1:8" s="266" customFormat="1" ht="19.5" hidden="1">
      <c r="A299" s="317"/>
      <c r="B299" s="317"/>
      <c r="C299" s="360"/>
      <c r="D299" s="388" t="s">
        <v>258</v>
      </c>
      <c r="E299" s="748" t="s">
        <v>263</v>
      </c>
      <c r="F299" s="420">
        <v>0</v>
      </c>
      <c r="G299" s="749">
        <v>0</v>
      </c>
      <c r="H299" s="513"/>
    </row>
    <row r="300" spans="1:8" s="266" customFormat="1" ht="14.25" hidden="1">
      <c r="A300" s="267"/>
      <c r="B300" s="267"/>
      <c r="C300" s="1035" t="s">
        <v>17</v>
      </c>
      <c r="D300" s="1035"/>
      <c r="E300" s="1035"/>
      <c r="F300" s="750">
        <f>SUM(F296:F299)</f>
        <v>0</v>
      </c>
      <c r="G300" s="338">
        <f>SUM(G296:G299)</f>
        <v>0</v>
      </c>
      <c r="H300" s="511"/>
    </row>
    <row r="301" spans="1:8" s="266" customFormat="1" ht="14.25" hidden="1">
      <c r="A301" s="267"/>
      <c r="B301" s="267"/>
      <c r="C301" s="347">
        <v>92116</v>
      </c>
      <c r="D301" s="1046" t="s">
        <v>218</v>
      </c>
      <c r="E301" s="1047"/>
      <c r="F301" s="747"/>
      <c r="G301" s="746"/>
      <c r="H301" s="511"/>
    </row>
    <row r="302" spans="1:8" s="266" customFormat="1" ht="39" hidden="1">
      <c r="A302" s="267"/>
      <c r="B302" s="267"/>
      <c r="C302" s="751"/>
      <c r="D302" s="438">
        <v>2710</v>
      </c>
      <c r="E302" s="753" t="s">
        <v>335</v>
      </c>
      <c r="F302" s="752"/>
      <c r="G302" s="747">
        <v>0</v>
      </c>
      <c r="H302" s="511">
        <v>0</v>
      </c>
    </row>
    <row r="303" spans="1:8" s="266" customFormat="1" ht="14.25" hidden="1">
      <c r="A303" s="267"/>
      <c r="B303" s="371"/>
      <c r="C303" s="1037" t="s">
        <v>17</v>
      </c>
      <c r="D303" s="1038"/>
      <c r="E303" s="1039"/>
      <c r="F303" s="822">
        <f>F302</f>
        <v>0</v>
      </c>
      <c r="G303" s="823">
        <v>0</v>
      </c>
      <c r="H303" s="731">
        <v>0</v>
      </c>
    </row>
    <row r="304" spans="1:8" s="266" customFormat="1" ht="14.25" hidden="1">
      <c r="A304" s="267"/>
      <c r="B304" s="267"/>
      <c r="C304" s="709"/>
      <c r="D304" s="825"/>
      <c r="E304" s="414"/>
      <c r="F304" s="824"/>
      <c r="G304" s="824"/>
      <c r="H304" s="737"/>
    </row>
    <row r="305" spans="1:8" s="266" customFormat="1" ht="14.25">
      <c r="A305" s="267"/>
      <c r="B305" s="267"/>
      <c r="C305" s="408">
        <v>92120</v>
      </c>
      <c r="D305" s="635" t="s">
        <v>230</v>
      </c>
      <c r="E305" s="745"/>
      <c r="F305" s="742"/>
      <c r="G305" s="742"/>
      <c r="H305" s="821"/>
    </row>
    <row r="306" spans="1:8" s="266" customFormat="1" ht="19.5" hidden="1">
      <c r="A306" s="267"/>
      <c r="B306" s="267"/>
      <c r="C306" s="347"/>
      <c r="D306" s="323">
        <v>2700</v>
      </c>
      <c r="E306" s="637" t="s">
        <v>336</v>
      </c>
      <c r="F306" s="479"/>
      <c r="G306" s="439">
        <v>0</v>
      </c>
      <c r="H306" s="413">
        <v>0</v>
      </c>
    </row>
    <row r="307" spans="1:8" s="266" customFormat="1" ht="28.5" customHeight="1">
      <c r="A307" s="267"/>
      <c r="B307" s="267"/>
      <c r="C307" s="443"/>
      <c r="D307" s="347">
        <v>2730</v>
      </c>
      <c r="E307" s="501" t="s">
        <v>308</v>
      </c>
      <c r="F307" s="754">
        <v>200000</v>
      </c>
      <c r="G307" s="332">
        <v>0</v>
      </c>
      <c r="H307" s="513">
        <f>G307/F307%</f>
        <v>0</v>
      </c>
    </row>
    <row r="308" spans="1:8" s="266" customFormat="1" ht="14.25">
      <c r="A308" s="267"/>
      <c r="B308" s="267"/>
      <c r="C308" s="1035" t="s">
        <v>17</v>
      </c>
      <c r="D308" s="1035"/>
      <c r="E308" s="1035"/>
      <c r="F308" s="338">
        <f>F307</f>
        <v>200000</v>
      </c>
      <c r="G308" s="338">
        <f>SUM(G307:G307)</f>
        <v>0</v>
      </c>
      <c r="H308" s="511">
        <f>G308/F308%</f>
        <v>0</v>
      </c>
    </row>
    <row r="309" spans="1:8" s="266" customFormat="1" ht="14.25">
      <c r="A309" s="267"/>
      <c r="B309" s="267"/>
      <c r="C309" s="347">
        <v>92195</v>
      </c>
      <c r="D309" s="743" t="s">
        <v>19</v>
      </c>
      <c r="E309" s="336"/>
      <c r="F309" s="959"/>
      <c r="G309" s="959"/>
      <c r="H309" s="947"/>
    </row>
    <row r="310" spans="1:8" s="266" customFormat="1" ht="14.25" customHeight="1">
      <c r="A310" s="267"/>
      <c r="B310" s="267"/>
      <c r="C310" s="377"/>
      <c r="D310" s="419" t="s">
        <v>384</v>
      </c>
      <c r="E310" s="505" t="s">
        <v>385</v>
      </c>
      <c r="F310" s="417">
        <v>0</v>
      </c>
      <c r="G310" s="418">
        <v>31.86</v>
      </c>
      <c r="H310" s="739">
        <v>0</v>
      </c>
    </row>
    <row r="311" spans="1:8" s="266" customFormat="1" ht="23.25" customHeight="1" hidden="1">
      <c r="A311" s="267"/>
      <c r="B311" s="267"/>
      <c r="C311" s="317"/>
      <c r="D311" s="363"/>
      <c r="E311" s="392"/>
      <c r="F311" s="362"/>
      <c r="G311" s="327">
        <v>0</v>
      </c>
      <c r="H311" s="413">
        <v>0</v>
      </c>
    </row>
    <row r="312" spans="1:8" s="266" customFormat="1" ht="14.25">
      <c r="A312" s="267"/>
      <c r="B312" s="267"/>
      <c r="C312" s="1035" t="s">
        <v>17</v>
      </c>
      <c r="D312" s="1035"/>
      <c r="E312" s="1035"/>
      <c r="F312" s="339">
        <f>SUM(F310:F311)</f>
        <v>0</v>
      </c>
      <c r="G312" s="339">
        <f>SUM(G310:G310)</f>
        <v>31.86</v>
      </c>
      <c r="H312" s="513">
        <v>0</v>
      </c>
    </row>
    <row r="313" spans="1:8" s="266" customFormat="1" ht="14.25">
      <c r="A313" s="405" t="s">
        <v>126</v>
      </c>
      <c r="B313" s="354"/>
      <c r="C313" s="354"/>
      <c r="D313" s="354"/>
      <c r="E313" s="441"/>
      <c r="F313" s="812">
        <f>SUM(F308+F303+F300)</f>
        <v>200000</v>
      </c>
      <c r="G313" s="812">
        <f>SUM(G312+G300+G308)</f>
        <v>31.86</v>
      </c>
      <c r="H313" s="813">
        <f>G313/F313%</f>
        <v>0.01593</v>
      </c>
    </row>
    <row r="314" spans="1:8" s="266" customFormat="1" ht="14.25">
      <c r="A314" s="352">
        <v>19</v>
      </c>
      <c r="B314" s="353">
        <v>926</v>
      </c>
      <c r="C314" s="354" t="s">
        <v>287</v>
      </c>
      <c r="D314" s="359"/>
      <c r="E314" s="324"/>
      <c r="F314" s="379"/>
      <c r="G314" s="379"/>
      <c r="H314" s="513"/>
    </row>
    <row r="315" spans="1:8" s="266" customFormat="1" ht="14.25">
      <c r="A315" s="317"/>
      <c r="B315" s="317"/>
      <c r="C315" s="378">
        <v>92601</v>
      </c>
      <c r="D315" s="405" t="s">
        <v>309</v>
      </c>
      <c r="E315" s="324"/>
      <c r="F315" s="379"/>
      <c r="G315" s="379"/>
      <c r="H315" s="513"/>
    </row>
    <row r="316" spans="1:8" s="266" customFormat="1" ht="19.5">
      <c r="A316" s="317"/>
      <c r="B316" s="317"/>
      <c r="C316" s="360"/>
      <c r="D316" s="388" t="s">
        <v>395</v>
      </c>
      <c r="E316" s="506" t="s">
        <v>396</v>
      </c>
      <c r="F316" s="326">
        <v>30000</v>
      </c>
      <c r="G316" s="316">
        <v>0</v>
      </c>
      <c r="H316" s="513">
        <f>G316/F316%</f>
        <v>0</v>
      </c>
    </row>
    <row r="317" spans="1:8" s="266" customFormat="1" ht="14.25">
      <c r="A317" s="317"/>
      <c r="B317" s="317"/>
      <c r="C317" s="1035" t="s">
        <v>17</v>
      </c>
      <c r="D317" s="1035"/>
      <c r="E317" s="1035"/>
      <c r="F317" s="338">
        <f>SUM(F316)</f>
        <v>30000</v>
      </c>
      <c r="G317" s="338">
        <f>SUM(G316)</f>
        <v>0</v>
      </c>
      <c r="H317" s="511">
        <f>G317/F317%</f>
        <v>0</v>
      </c>
    </row>
    <row r="318" spans="1:8" s="266" customFormat="1" ht="14.25">
      <c r="A318" s="317"/>
      <c r="B318" s="317"/>
      <c r="C318" s="378">
        <v>92605</v>
      </c>
      <c r="D318" s="405" t="s">
        <v>397</v>
      </c>
      <c r="E318" s="324"/>
      <c r="F318" s="379"/>
      <c r="G318" s="379"/>
      <c r="H318" s="513"/>
    </row>
    <row r="319" spans="1:8" s="266" customFormat="1" ht="14.25">
      <c r="A319" s="317"/>
      <c r="B319" s="317"/>
      <c r="C319" s="360"/>
      <c r="D319" s="388" t="s">
        <v>384</v>
      </c>
      <c r="E319" s="505" t="s">
        <v>385</v>
      </c>
      <c r="F319" s="326">
        <v>0</v>
      </c>
      <c r="G319" s="316">
        <v>39.5</v>
      </c>
      <c r="H319" s="513">
        <v>0</v>
      </c>
    </row>
    <row r="320" spans="1:8" s="266" customFormat="1" ht="14.25" hidden="1">
      <c r="A320" s="317"/>
      <c r="B320" s="317"/>
      <c r="C320" s="360"/>
      <c r="D320" s="388"/>
      <c r="E320" s="506"/>
      <c r="F320" s="326"/>
      <c r="G320" s="316"/>
      <c r="H320" s="513"/>
    </row>
    <row r="321" spans="1:8" s="266" customFormat="1" ht="14.25">
      <c r="A321" s="267"/>
      <c r="B321" s="267"/>
      <c r="C321" s="1035" t="s">
        <v>17</v>
      </c>
      <c r="D321" s="1035"/>
      <c r="E321" s="1035"/>
      <c r="F321" s="338">
        <f>SUM(F319)</f>
        <v>0</v>
      </c>
      <c r="G321" s="338">
        <f>SUM(G319)</f>
        <v>39.5</v>
      </c>
      <c r="H321" s="511">
        <v>0</v>
      </c>
    </row>
    <row r="322" spans="1:8" s="266" customFormat="1" ht="15" thickBot="1">
      <c r="A322" s="743" t="s">
        <v>288</v>
      </c>
      <c r="B322" s="426"/>
      <c r="C322" s="426"/>
      <c r="D322" s="426"/>
      <c r="E322" s="744"/>
      <c r="F322" s="814">
        <f>SUM(F321+F317)</f>
        <v>30000</v>
      </c>
      <c r="G322" s="814">
        <f>SUM(G321+G317)</f>
        <v>39.5</v>
      </c>
      <c r="H322" s="815">
        <f>G322/F322%</f>
        <v>0.13166666666666665</v>
      </c>
    </row>
    <row r="323" spans="1:8" s="266" customFormat="1" ht="15" thickBot="1">
      <c r="A323" s="444" t="s">
        <v>130</v>
      </c>
      <c r="B323" s="444"/>
      <c r="C323" s="445"/>
      <c r="D323" s="445"/>
      <c r="E323" s="446"/>
      <c r="F323" s="447">
        <f>SUM(F18,F23,F29,F45,F52,F62,F70,F88,F105,F111,F123,F158,F169,F207,F241,F248,F293,F266,F313,F322)</f>
        <v>25025637.9</v>
      </c>
      <c r="G323" s="447">
        <f>SUM(G18,G23,G29,G45,G52,G62,G70,G88,G105,G111,G123,G158,G169,G207,G241,G248,G266,G293,G313,G322)</f>
        <v>12152301.9</v>
      </c>
      <c r="H323" s="826">
        <f>G323/F323%</f>
        <v>48.55940914896719</v>
      </c>
    </row>
    <row r="329" spans="1:8" ht="14.25">
      <c r="A329" s="51"/>
      <c r="B329" s="51"/>
      <c r="C329" s="51"/>
      <c r="D329" s="51"/>
      <c r="E329" s="51"/>
      <c r="F329" s="51"/>
      <c r="G329" s="51"/>
      <c r="H329" s="51"/>
    </row>
  </sheetData>
  <sheetProtection/>
  <mergeCells count="90">
    <mergeCell ref="C289:E289"/>
    <mergeCell ref="C280:E280"/>
    <mergeCell ref="C265:E265"/>
    <mergeCell ref="D253:H253"/>
    <mergeCell ref="C192:E192"/>
    <mergeCell ref="C198:E198"/>
    <mergeCell ref="C206:E206"/>
    <mergeCell ref="C226:E226"/>
    <mergeCell ref="C229:E229"/>
    <mergeCell ref="C240:E240"/>
    <mergeCell ref="C214:E214"/>
    <mergeCell ref="D212:E212"/>
    <mergeCell ref="C232:E232"/>
    <mergeCell ref="C235:E235"/>
    <mergeCell ref="C178:E178"/>
    <mergeCell ref="C312:E312"/>
    <mergeCell ref="C308:E308"/>
    <mergeCell ref="C247:E247"/>
    <mergeCell ref="C286:E286"/>
    <mergeCell ref="C219:E219"/>
    <mergeCell ref="C223:E223"/>
    <mergeCell ref="C292:E292"/>
    <mergeCell ref="D271:F271"/>
    <mergeCell ref="D290:F290"/>
    <mergeCell ref="C124:H124"/>
    <mergeCell ref="C127:E127"/>
    <mergeCell ref="D128:H128"/>
    <mergeCell ref="C137:E137"/>
    <mergeCell ref="C162:E162"/>
    <mergeCell ref="C153:E153"/>
    <mergeCell ref="C157:E157"/>
    <mergeCell ref="D138:H138"/>
    <mergeCell ref="C147:E147"/>
    <mergeCell ref="C14:E14"/>
    <mergeCell ref="C17:E17"/>
    <mergeCell ref="A18:E18"/>
    <mergeCell ref="C22:E22"/>
    <mergeCell ref="A23:E23"/>
    <mergeCell ref="C33:E33"/>
    <mergeCell ref="C28:E28"/>
    <mergeCell ref="A29:E29"/>
    <mergeCell ref="A52:E52"/>
    <mergeCell ref="C51:E51"/>
    <mergeCell ref="A88:E88"/>
    <mergeCell ref="C87:E87"/>
    <mergeCell ref="C69:E69"/>
    <mergeCell ref="A70:E70"/>
    <mergeCell ref="C75:E75"/>
    <mergeCell ref="C84:E84"/>
    <mergeCell ref="A62:E62"/>
    <mergeCell ref="D64:G64"/>
    <mergeCell ref="C321:E321"/>
    <mergeCell ref="C95:E95"/>
    <mergeCell ref="C203:E203"/>
    <mergeCell ref="C168:E168"/>
    <mergeCell ref="A105:E105"/>
    <mergeCell ref="C118:E118"/>
    <mergeCell ref="C184:E184"/>
    <mergeCell ref="C110:E110"/>
    <mergeCell ref="C165:E165"/>
    <mergeCell ref="A123:E123"/>
    <mergeCell ref="D34:E34"/>
    <mergeCell ref="C41:E41"/>
    <mergeCell ref="C66:E66"/>
    <mergeCell ref="D96:E96"/>
    <mergeCell ref="C98:E98"/>
    <mergeCell ref="C122:E122"/>
    <mergeCell ref="A111:E111"/>
    <mergeCell ref="C115:E115"/>
    <mergeCell ref="C120:C121"/>
    <mergeCell ref="C211:E211"/>
    <mergeCell ref="C92:E92"/>
    <mergeCell ref="C44:E44"/>
    <mergeCell ref="A45:E45"/>
    <mergeCell ref="C61:E61"/>
    <mergeCell ref="C101:E101"/>
    <mergeCell ref="D99:E99"/>
    <mergeCell ref="C104:E104"/>
    <mergeCell ref="D102:E102"/>
    <mergeCell ref="D119:E119"/>
    <mergeCell ref="C317:E317"/>
    <mergeCell ref="C261:E261"/>
    <mergeCell ref="C252:E252"/>
    <mergeCell ref="C256:E256"/>
    <mergeCell ref="D287:H287"/>
    <mergeCell ref="D284:H284"/>
    <mergeCell ref="C303:E303"/>
    <mergeCell ref="C283:E283"/>
    <mergeCell ref="D301:E301"/>
    <mergeCell ref="C300:E300"/>
  </mergeCells>
  <printOptions horizontalCentered="1"/>
  <pageMargins left="0.7086614173228347" right="0.35433070866141736" top="0.7480314960629921" bottom="0.35433070866141736" header="0.31496062992125984" footer="0.4330708661417323"/>
  <pageSetup horizontalDpi="600" verticalDpi="600" orientation="portrait" paperSize="9" scale="94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67"/>
  <sheetViews>
    <sheetView tabSelected="1" view="pageBreakPreview" zoomScale="130" zoomScaleSheetLayoutView="130" workbookViewId="0" topLeftCell="A640">
      <selection activeCell="A649" sqref="A649"/>
    </sheetView>
  </sheetViews>
  <sheetFormatPr defaultColWidth="8.796875" defaultRowHeight="14.25"/>
  <cols>
    <col min="1" max="1" width="2.3984375" style="0" customWidth="1"/>
    <col min="2" max="2" width="3.3984375" style="0" customWidth="1"/>
    <col min="3" max="3" width="7" style="0" customWidth="1"/>
    <col min="4" max="4" width="5.59765625" style="0" customWidth="1"/>
    <col min="5" max="5" width="28.59765625" style="0" customWidth="1"/>
    <col min="6" max="7" width="14" style="573" bestFit="1" customWidth="1"/>
    <col min="8" max="8" width="9.09765625" style="573" bestFit="1" customWidth="1"/>
  </cols>
  <sheetData>
    <row r="1" spans="1:8" ht="14.25">
      <c r="A1" s="1128" t="s">
        <v>413</v>
      </c>
      <c r="B1" s="1128"/>
      <c r="C1" s="1128"/>
      <c r="D1" s="1128"/>
      <c r="E1" s="1128"/>
      <c r="F1" s="1128"/>
      <c r="G1" s="1128"/>
      <c r="H1" s="1128"/>
    </row>
    <row r="3" spans="1:8" ht="14.25">
      <c r="A3" s="53" t="s">
        <v>131</v>
      </c>
      <c r="B3" s="1129" t="s">
        <v>2</v>
      </c>
      <c r="C3" s="1129"/>
      <c r="D3" s="1129"/>
      <c r="E3" s="1129"/>
      <c r="F3" s="74"/>
      <c r="G3" s="574"/>
      <c r="H3" s="26" t="s">
        <v>138</v>
      </c>
    </row>
    <row r="4" spans="1:8" ht="14.25">
      <c r="A4" s="45"/>
      <c r="B4" s="59" t="s">
        <v>4</v>
      </c>
      <c r="C4" s="39"/>
      <c r="D4" s="39"/>
      <c r="E4" s="60"/>
      <c r="F4" s="551" t="s">
        <v>132</v>
      </c>
      <c r="G4" s="551" t="s">
        <v>133</v>
      </c>
      <c r="H4" s="551" t="s">
        <v>134</v>
      </c>
    </row>
    <row r="5" spans="1:8" ht="14.25">
      <c r="A5" s="45"/>
      <c r="B5" s="53" t="s">
        <v>8</v>
      </c>
      <c r="C5" s="53" t="s">
        <v>9</v>
      </c>
      <c r="D5" s="62" t="s">
        <v>10</v>
      </c>
      <c r="E5" s="63" t="s">
        <v>11</v>
      </c>
      <c r="F5" s="45"/>
      <c r="G5" s="551"/>
      <c r="H5" s="576" t="s">
        <v>139</v>
      </c>
    </row>
    <row r="6" spans="1:8" ht="14.25">
      <c r="A6" s="55">
        <v>1</v>
      </c>
      <c r="B6" s="55">
        <v>2</v>
      </c>
      <c r="C6" s="55">
        <v>3</v>
      </c>
      <c r="D6" s="55">
        <v>4</v>
      </c>
      <c r="E6" s="65">
        <v>5</v>
      </c>
      <c r="F6" s="55">
        <v>6</v>
      </c>
      <c r="G6" s="575">
        <v>7</v>
      </c>
      <c r="H6" s="575">
        <v>8</v>
      </c>
    </row>
    <row r="7" spans="1:8" ht="14.25">
      <c r="A7" s="75">
        <v>1</v>
      </c>
      <c r="B7" s="76" t="s">
        <v>13</v>
      </c>
      <c r="C7" s="99" t="s">
        <v>14</v>
      </c>
      <c r="D7" s="78"/>
      <c r="E7" s="79"/>
      <c r="F7" s="552"/>
      <c r="G7" s="552"/>
      <c r="H7" s="550"/>
    </row>
    <row r="8" spans="1:8" ht="14.25">
      <c r="A8" s="80"/>
      <c r="B8" s="519"/>
      <c r="C8" s="520" t="s">
        <v>312</v>
      </c>
      <c r="D8" s="627" t="s">
        <v>313</v>
      </c>
      <c r="E8" s="79"/>
      <c r="F8" s="553"/>
      <c r="G8" s="553"/>
      <c r="H8" s="577"/>
    </row>
    <row r="9" spans="1:8" ht="36" customHeight="1">
      <c r="A9" s="80"/>
      <c r="B9" s="519"/>
      <c r="C9" s="521"/>
      <c r="D9" s="223">
        <v>2330</v>
      </c>
      <c r="E9" s="910" t="s">
        <v>347</v>
      </c>
      <c r="F9" s="911">
        <v>9000</v>
      </c>
      <c r="G9" s="522">
        <v>0</v>
      </c>
      <c r="H9" s="522">
        <f>G9/F9%</f>
        <v>0</v>
      </c>
    </row>
    <row r="10" spans="1:8" ht="14.25">
      <c r="A10" s="80"/>
      <c r="B10" s="519"/>
      <c r="C10" s="1135" t="s">
        <v>17</v>
      </c>
      <c r="D10" s="1136"/>
      <c r="E10" s="1137"/>
      <c r="F10" s="548">
        <f>F9</f>
        <v>9000</v>
      </c>
      <c r="G10" s="775">
        <f>G9</f>
        <v>0</v>
      </c>
      <c r="H10" s="549">
        <f>G10/F10%</f>
        <v>0</v>
      </c>
    </row>
    <row r="11" spans="1:8" ht="14.25">
      <c r="A11" s="80"/>
      <c r="B11" s="80"/>
      <c r="C11" s="81" t="s">
        <v>15</v>
      </c>
      <c r="D11" s="623" t="s">
        <v>146</v>
      </c>
      <c r="E11" s="111"/>
      <c r="F11" s="554"/>
      <c r="G11" s="566"/>
      <c r="H11" s="549"/>
    </row>
    <row r="12" spans="1:8" ht="22.5" hidden="1">
      <c r="A12" s="80"/>
      <c r="B12" s="80"/>
      <c r="C12" s="81"/>
      <c r="D12" s="605">
        <v>4590</v>
      </c>
      <c r="E12" s="232" t="s">
        <v>337</v>
      </c>
      <c r="F12" s="572"/>
      <c r="G12" s="572"/>
      <c r="H12" s="586"/>
    </row>
    <row r="13" spans="1:8" ht="14.25" customHeight="1">
      <c r="A13" s="80"/>
      <c r="B13" s="80"/>
      <c r="C13" s="83"/>
      <c r="D13" s="986">
        <v>6050</v>
      </c>
      <c r="E13" s="915" t="s">
        <v>159</v>
      </c>
      <c r="F13" s="559">
        <v>4000</v>
      </c>
      <c r="G13" s="559">
        <v>0</v>
      </c>
      <c r="H13" s="583">
        <f>G13/F13%</f>
        <v>0</v>
      </c>
    </row>
    <row r="14" spans="1:8" ht="14.25" hidden="1">
      <c r="A14" s="80"/>
      <c r="B14" s="80"/>
      <c r="C14" s="83"/>
      <c r="D14" s="84">
        <v>6058</v>
      </c>
      <c r="E14" s="114" t="s">
        <v>147</v>
      </c>
      <c r="F14" s="523"/>
      <c r="G14" s="523"/>
      <c r="H14" s="523" t="e">
        <f>G14/F14%</f>
        <v>#DIV/0!</v>
      </c>
    </row>
    <row r="15" spans="1:8" ht="14.25" hidden="1">
      <c r="A15" s="80"/>
      <c r="B15" s="80"/>
      <c r="C15" s="83"/>
      <c r="D15" s="84">
        <v>6059</v>
      </c>
      <c r="E15" s="85" t="s">
        <v>147</v>
      </c>
      <c r="F15" s="544"/>
      <c r="G15" s="544"/>
      <c r="H15" s="544" t="e">
        <f>G15/F15%</f>
        <v>#DIV/0!</v>
      </c>
    </row>
    <row r="16" spans="1:8" ht="14.25">
      <c r="A16" s="87"/>
      <c r="B16" s="80"/>
      <c r="C16" s="1113" t="s">
        <v>17</v>
      </c>
      <c r="D16" s="1114"/>
      <c r="E16" s="1115"/>
      <c r="F16" s="102">
        <f>SUM(F12:F15)</f>
        <v>4000</v>
      </c>
      <c r="G16" s="102">
        <f>SUM(G12:G15)</f>
        <v>0</v>
      </c>
      <c r="H16" s="102">
        <f>G16/F16%</f>
        <v>0</v>
      </c>
    </row>
    <row r="17" spans="1:8" ht="14.25">
      <c r="A17" s="87"/>
      <c r="B17" s="80"/>
      <c r="C17" s="89" t="s">
        <v>148</v>
      </c>
      <c r="D17" s="622" t="s">
        <v>149</v>
      </c>
      <c r="E17" s="79"/>
      <c r="F17" s="539"/>
      <c r="G17" s="539"/>
      <c r="H17" s="540"/>
    </row>
    <row r="18" spans="1:8" ht="14.25">
      <c r="A18" s="80"/>
      <c r="B18" s="80"/>
      <c r="C18" s="80"/>
      <c r="D18" s="90">
        <v>2850</v>
      </c>
      <c r="E18" s="85" t="s">
        <v>150</v>
      </c>
      <c r="F18" s="541">
        <v>3780</v>
      </c>
      <c r="G18" s="541">
        <v>2271.88</v>
      </c>
      <c r="H18" s="578">
        <f>G18/F18%</f>
        <v>60.10264550264551</v>
      </c>
    </row>
    <row r="19" spans="1:8" ht="14.25">
      <c r="A19" s="80"/>
      <c r="B19" s="80"/>
      <c r="C19" s="1113" t="s">
        <v>17</v>
      </c>
      <c r="D19" s="1123"/>
      <c r="E19" s="1130"/>
      <c r="F19" s="988">
        <f>F18</f>
        <v>3780</v>
      </c>
      <c r="G19" s="988">
        <f>G18</f>
        <v>2271.88</v>
      </c>
      <c r="H19" s="579">
        <f>G19/F19%</f>
        <v>60.10264550264551</v>
      </c>
    </row>
    <row r="20" spans="1:8" ht="14.25">
      <c r="A20" s="87"/>
      <c r="B20" s="80"/>
      <c r="C20" s="987" t="s">
        <v>18</v>
      </c>
      <c r="D20" s="989" t="s">
        <v>19</v>
      </c>
      <c r="E20" s="990"/>
      <c r="F20" s="991"/>
      <c r="G20" s="991"/>
      <c r="H20" s="992"/>
    </row>
    <row r="21" spans="1:8" ht="14.25" hidden="1">
      <c r="A21" s="87"/>
      <c r="B21" s="80"/>
      <c r="C21" s="81"/>
      <c r="D21" s="239">
        <v>4010</v>
      </c>
      <c r="E21" s="115" t="s">
        <v>356</v>
      </c>
      <c r="F21" s="674"/>
      <c r="G21" s="674"/>
      <c r="H21" s="674"/>
    </row>
    <row r="22" spans="1:8" ht="14.25">
      <c r="A22" s="87"/>
      <c r="B22" s="80"/>
      <c r="C22" s="93"/>
      <c r="D22" s="90">
        <v>4110</v>
      </c>
      <c r="E22" s="85" t="s">
        <v>151</v>
      </c>
      <c r="F22" s="523">
        <v>482.88</v>
      </c>
      <c r="G22" s="523">
        <v>482.88</v>
      </c>
      <c r="H22" s="522">
        <f aca="true" t="shared" si="0" ref="H22:H28">G22/F22%</f>
        <v>100</v>
      </c>
    </row>
    <row r="23" spans="1:8" ht="14.25">
      <c r="A23" s="87"/>
      <c r="B23" s="80"/>
      <c r="C23" s="93"/>
      <c r="D23" s="90">
        <v>4170</v>
      </c>
      <c r="E23" s="85" t="s">
        <v>314</v>
      </c>
      <c r="F23" s="523">
        <v>2823.86</v>
      </c>
      <c r="G23" s="523">
        <v>2823.86</v>
      </c>
      <c r="H23" s="522">
        <f t="shared" si="0"/>
        <v>100</v>
      </c>
    </row>
    <row r="24" spans="1:8" ht="14.25">
      <c r="A24" s="80"/>
      <c r="B24" s="94"/>
      <c r="C24" s="93"/>
      <c r="D24" s="90">
        <v>4210</v>
      </c>
      <c r="E24" s="85" t="s">
        <v>157</v>
      </c>
      <c r="F24" s="544">
        <v>41.36</v>
      </c>
      <c r="G24" s="544">
        <v>41.36</v>
      </c>
      <c r="H24" s="522">
        <f t="shared" si="0"/>
        <v>100</v>
      </c>
    </row>
    <row r="25" spans="1:8" ht="14.25">
      <c r="A25" s="80"/>
      <c r="B25" s="94"/>
      <c r="C25" s="93"/>
      <c r="D25" s="90">
        <v>4300</v>
      </c>
      <c r="E25" s="96" t="s">
        <v>154</v>
      </c>
      <c r="F25" s="544">
        <v>346.9</v>
      </c>
      <c r="G25" s="544">
        <v>346.9</v>
      </c>
      <c r="H25" s="522">
        <f t="shared" si="0"/>
        <v>100</v>
      </c>
    </row>
    <row r="26" spans="1:8" ht="14.25">
      <c r="A26" s="80"/>
      <c r="B26" s="80"/>
      <c r="C26" s="93"/>
      <c r="D26" s="90">
        <v>4430</v>
      </c>
      <c r="E26" s="79" t="s">
        <v>155</v>
      </c>
      <c r="F26" s="544">
        <v>184749.9</v>
      </c>
      <c r="G26" s="544">
        <v>184749.9</v>
      </c>
      <c r="H26" s="522">
        <f t="shared" si="0"/>
        <v>100</v>
      </c>
    </row>
    <row r="27" spans="1:8" ht="14.25">
      <c r="A27" s="80"/>
      <c r="B27" s="80"/>
      <c r="C27" s="1113" t="s">
        <v>17</v>
      </c>
      <c r="D27" s="1114"/>
      <c r="E27" s="1115"/>
      <c r="F27" s="178">
        <f>SUM(F21:F26)</f>
        <v>188444.9</v>
      </c>
      <c r="G27" s="178">
        <f>SUM(G21:G26)</f>
        <v>188444.9</v>
      </c>
      <c r="H27" s="775">
        <f t="shared" si="0"/>
        <v>100</v>
      </c>
    </row>
    <row r="28" spans="1:8" ht="14.25">
      <c r="A28" s="99" t="s">
        <v>22</v>
      </c>
      <c r="B28" s="100"/>
      <c r="C28" s="100"/>
      <c r="D28" s="100"/>
      <c r="E28" s="101"/>
      <c r="F28" s="791">
        <f>F27+F19+F16+F10</f>
        <v>205224.9</v>
      </c>
      <c r="G28" s="791">
        <f>G27+G19+G16+G10</f>
        <v>190716.78</v>
      </c>
      <c r="H28" s="792">
        <f t="shared" si="0"/>
        <v>92.93062391551904</v>
      </c>
    </row>
    <row r="29" spans="1:8" ht="14.25">
      <c r="A29" s="75">
        <v>2</v>
      </c>
      <c r="B29" s="76" t="s">
        <v>245</v>
      </c>
      <c r="C29" s="77" t="s">
        <v>248</v>
      </c>
      <c r="D29" s="78"/>
      <c r="E29" s="79"/>
      <c r="F29" s="552"/>
      <c r="G29" s="552"/>
      <c r="H29" s="550"/>
    </row>
    <row r="30" spans="1:8" ht="14.25">
      <c r="A30" s="80"/>
      <c r="B30" s="80"/>
      <c r="C30" s="162" t="s">
        <v>246</v>
      </c>
      <c r="D30" s="1186" t="s">
        <v>247</v>
      </c>
      <c r="E30" s="1151"/>
      <c r="F30" s="553"/>
      <c r="G30" s="553"/>
      <c r="H30" s="577"/>
    </row>
    <row r="31" spans="1:8" ht="14.25">
      <c r="A31" s="87"/>
      <c r="B31" s="80"/>
      <c r="C31" s="162"/>
      <c r="D31" s="258">
        <v>4260</v>
      </c>
      <c r="E31" s="993" t="s">
        <v>162</v>
      </c>
      <c r="F31" s="572">
        <v>10000</v>
      </c>
      <c r="G31" s="572">
        <v>1642.79</v>
      </c>
      <c r="H31" s="994">
        <f>G31/F31%</f>
        <v>16.4279</v>
      </c>
    </row>
    <row r="32" spans="1:8" ht="14.25">
      <c r="A32" s="87"/>
      <c r="B32" s="80"/>
      <c r="C32" s="93"/>
      <c r="D32" s="986">
        <v>4300</v>
      </c>
      <c r="E32" s="995" t="s">
        <v>154</v>
      </c>
      <c r="F32" s="559">
        <v>1156547</v>
      </c>
      <c r="G32" s="559">
        <v>634371.2</v>
      </c>
      <c r="H32" s="583">
        <f>G32/F32%</f>
        <v>54.85044706354346</v>
      </c>
    </row>
    <row r="33" spans="1:8" ht="14.25">
      <c r="A33" s="87"/>
      <c r="B33" s="80"/>
      <c r="C33" s="93"/>
      <c r="D33" s="223">
        <v>6230</v>
      </c>
      <c r="E33" s="220" t="s">
        <v>338</v>
      </c>
      <c r="F33" s="522">
        <v>50000</v>
      </c>
      <c r="G33" s="522">
        <v>0</v>
      </c>
      <c r="H33" s="522">
        <v>0</v>
      </c>
    </row>
    <row r="34" spans="1:8" ht="14.25">
      <c r="A34" s="87"/>
      <c r="B34" s="80"/>
      <c r="C34" s="1113" t="s">
        <v>17</v>
      </c>
      <c r="D34" s="1133"/>
      <c r="E34" s="1134"/>
      <c r="F34" s="150">
        <f>SUM(F31:F33)</f>
        <v>1216547</v>
      </c>
      <c r="G34" s="150">
        <f>SUM(G31:G33)</f>
        <v>636013.99</v>
      </c>
      <c r="H34" s="150">
        <f>G34/F34%</f>
        <v>52.280264552047726</v>
      </c>
    </row>
    <row r="35" spans="1:8" ht="14.25">
      <c r="A35" s="99" t="s">
        <v>249</v>
      </c>
      <c r="B35" s="100"/>
      <c r="C35" s="100"/>
      <c r="D35" s="100"/>
      <c r="E35" s="101"/>
      <c r="F35" s="791">
        <f>F34</f>
        <v>1216547</v>
      </c>
      <c r="G35" s="791">
        <f>G34</f>
        <v>636013.99</v>
      </c>
      <c r="H35" s="793">
        <f>G35/F35%</f>
        <v>52.280264552047726</v>
      </c>
    </row>
    <row r="36" spans="1:8" ht="14.25">
      <c r="A36" s="75">
        <v>3</v>
      </c>
      <c r="B36" s="103">
        <v>600</v>
      </c>
      <c r="C36" s="104" t="s">
        <v>30</v>
      </c>
      <c r="D36" s="78"/>
      <c r="E36" s="79"/>
      <c r="F36" s="539"/>
      <c r="G36" s="539"/>
      <c r="H36" s="540"/>
    </row>
    <row r="37" spans="1:8" ht="14.25">
      <c r="A37" s="80"/>
      <c r="B37" s="80"/>
      <c r="C37" s="83">
        <v>60014</v>
      </c>
      <c r="D37" s="622" t="s">
        <v>32</v>
      </c>
      <c r="E37" s="157"/>
      <c r="F37" s="554"/>
      <c r="G37" s="554"/>
      <c r="H37" s="580"/>
    </row>
    <row r="38" spans="1:8" ht="14.25" hidden="1">
      <c r="A38" s="80"/>
      <c r="B38" s="80"/>
      <c r="C38" s="83"/>
      <c r="D38" s="258">
        <v>4170</v>
      </c>
      <c r="E38" s="547" t="s">
        <v>314</v>
      </c>
      <c r="F38" s="767"/>
      <c r="G38" s="572"/>
      <c r="H38" s="524" t="e">
        <f>G38/F38%</f>
        <v>#DIV/0!</v>
      </c>
    </row>
    <row r="39" spans="1:8" ht="14.25">
      <c r="A39" s="80"/>
      <c r="B39" s="80"/>
      <c r="C39" s="93"/>
      <c r="D39" s="768">
        <v>4300</v>
      </c>
      <c r="E39" s="769" t="s">
        <v>154</v>
      </c>
      <c r="F39" s="665">
        <v>160000</v>
      </c>
      <c r="G39" s="665">
        <v>160000</v>
      </c>
      <c r="H39" s="665">
        <f>G39/F39%</f>
        <v>100</v>
      </c>
    </row>
    <row r="40" spans="1:8" ht="14.25">
      <c r="A40" s="80"/>
      <c r="B40" s="80"/>
      <c r="C40" s="1113" t="s">
        <v>17</v>
      </c>
      <c r="D40" s="1114"/>
      <c r="E40" s="1115"/>
      <c r="F40" s="102">
        <f>F39</f>
        <v>160000</v>
      </c>
      <c r="G40" s="102">
        <f>G39</f>
        <v>160000</v>
      </c>
      <c r="H40" s="523">
        <f>G40/F40%</f>
        <v>100</v>
      </c>
    </row>
    <row r="41" spans="1:8" ht="14.25">
      <c r="A41" s="80"/>
      <c r="B41" s="80"/>
      <c r="C41" s="83">
        <v>60016</v>
      </c>
      <c r="D41" s="622" t="s">
        <v>35</v>
      </c>
      <c r="E41" s="157"/>
      <c r="F41" s="554"/>
      <c r="G41" s="554"/>
      <c r="H41" s="523"/>
    </row>
    <row r="42" spans="1:8" ht="22.5" hidden="1">
      <c r="A42" s="80"/>
      <c r="B42" s="80"/>
      <c r="C42" s="83"/>
      <c r="D42" s="770">
        <v>3020</v>
      </c>
      <c r="E42" s="220" t="s">
        <v>339</v>
      </c>
      <c r="F42" s="522"/>
      <c r="G42" s="522"/>
      <c r="H42" s="523"/>
    </row>
    <row r="43" spans="1:8" ht="14.25" hidden="1">
      <c r="A43" s="80"/>
      <c r="B43" s="80"/>
      <c r="C43" s="93"/>
      <c r="D43" s="183">
        <v>4010</v>
      </c>
      <c r="E43" s="115" t="s">
        <v>356</v>
      </c>
      <c r="F43" s="523"/>
      <c r="G43" s="523"/>
      <c r="H43" s="771"/>
    </row>
    <row r="44" spans="1:8" ht="14.25" hidden="1">
      <c r="A44" s="80"/>
      <c r="B44" s="80"/>
      <c r="C44" s="93"/>
      <c r="D44" s="223">
        <v>4040</v>
      </c>
      <c r="E44" s="525" t="s">
        <v>168</v>
      </c>
      <c r="F44" s="544"/>
      <c r="G44" s="544"/>
      <c r="H44" s="581"/>
    </row>
    <row r="45" spans="1:8" ht="14.25" hidden="1">
      <c r="A45" s="80"/>
      <c r="B45" s="80"/>
      <c r="C45" s="93"/>
      <c r="D45" s="84">
        <v>4110</v>
      </c>
      <c r="E45" s="85" t="s">
        <v>357</v>
      </c>
      <c r="F45" s="544"/>
      <c r="G45" s="544"/>
      <c r="H45" s="581"/>
    </row>
    <row r="46" spans="1:8" ht="14.25" hidden="1">
      <c r="A46" s="80"/>
      <c r="B46" s="80"/>
      <c r="C46" s="93"/>
      <c r="D46" s="90">
        <v>4120</v>
      </c>
      <c r="E46" s="85" t="s">
        <v>152</v>
      </c>
      <c r="F46" s="544"/>
      <c r="G46" s="544"/>
      <c r="H46" s="523"/>
    </row>
    <row r="47" spans="1:8" ht="14.25" hidden="1">
      <c r="A47" s="8"/>
      <c r="B47" s="8"/>
      <c r="D47" s="90">
        <v>4170</v>
      </c>
      <c r="E47" s="85" t="s">
        <v>153</v>
      </c>
      <c r="F47" s="544"/>
      <c r="G47" s="544"/>
      <c r="H47" s="581"/>
    </row>
    <row r="48" spans="1:8" ht="14.25">
      <c r="A48" s="8"/>
      <c r="B48" s="8"/>
      <c r="D48" s="90">
        <v>4210</v>
      </c>
      <c r="E48" s="85" t="s">
        <v>157</v>
      </c>
      <c r="F48" s="544">
        <v>22727</v>
      </c>
      <c r="G48" s="544">
        <v>4562.99</v>
      </c>
      <c r="H48" s="581">
        <f aca="true" t="shared" si="1" ref="H48:H59">G48/F48%</f>
        <v>20.077396928763143</v>
      </c>
    </row>
    <row r="49" spans="1:8" ht="14.25">
      <c r="A49" s="8"/>
      <c r="B49" s="8"/>
      <c r="D49" s="90">
        <v>4270</v>
      </c>
      <c r="E49" s="79" t="s">
        <v>158</v>
      </c>
      <c r="F49" s="544">
        <v>76000</v>
      </c>
      <c r="G49" s="544">
        <v>0</v>
      </c>
      <c r="H49" s="581">
        <f t="shared" si="1"/>
        <v>0</v>
      </c>
    </row>
    <row r="50" spans="1:8" ht="14.25" hidden="1">
      <c r="A50" s="8"/>
      <c r="B50" s="8"/>
      <c r="D50" s="95">
        <v>4280</v>
      </c>
      <c r="E50" s="157" t="s">
        <v>174</v>
      </c>
      <c r="F50" s="541"/>
      <c r="G50" s="541"/>
      <c r="H50" s="578" t="e">
        <f t="shared" si="1"/>
        <v>#DIV/0!</v>
      </c>
    </row>
    <row r="51" spans="1:8" ht="14.25">
      <c r="A51" s="8"/>
      <c r="B51" s="8"/>
      <c r="D51" s="95">
        <v>4300</v>
      </c>
      <c r="E51" s="96" t="s">
        <v>154</v>
      </c>
      <c r="F51" s="541">
        <v>145028</v>
      </c>
      <c r="G51" s="541">
        <v>79257.4</v>
      </c>
      <c r="H51" s="541">
        <f t="shared" si="1"/>
        <v>54.649722812146614</v>
      </c>
    </row>
    <row r="52" spans="1:8" ht="15.75" customHeight="1">
      <c r="A52" s="8"/>
      <c r="B52" s="8"/>
      <c r="D52" s="928">
        <v>6050</v>
      </c>
      <c r="E52" s="929" t="s">
        <v>159</v>
      </c>
      <c r="F52" s="544">
        <v>257002</v>
      </c>
      <c r="G52" s="544">
        <v>82677.75</v>
      </c>
      <c r="H52" s="544">
        <f t="shared" si="1"/>
        <v>32.17008038847947</v>
      </c>
    </row>
    <row r="53" spans="1:8" ht="15.75" customHeight="1" hidden="1">
      <c r="A53" s="8"/>
      <c r="B53" s="8"/>
      <c r="D53" s="930">
        <v>6058</v>
      </c>
      <c r="E53" s="774" t="s">
        <v>159</v>
      </c>
      <c r="F53" s="542"/>
      <c r="G53" s="541"/>
      <c r="H53" s="541"/>
    </row>
    <row r="54" spans="1:8" ht="15.75" customHeight="1">
      <c r="A54" s="8"/>
      <c r="B54" s="8"/>
      <c r="D54" s="930">
        <v>6059</v>
      </c>
      <c r="E54" s="774" t="s">
        <v>159</v>
      </c>
      <c r="F54" s="542">
        <v>6377</v>
      </c>
      <c r="G54" s="541">
        <v>0</v>
      </c>
      <c r="H54" s="541">
        <f t="shared" si="1"/>
        <v>0</v>
      </c>
    </row>
    <row r="55" spans="1:8" ht="14.25">
      <c r="A55" s="8"/>
      <c r="B55" s="8"/>
      <c r="C55" s="1138" t="s">
        <v>17</v>
      </c>
      <c r="D55" s="1133"/>
      <c r="E55" s="1134"/>
      <c r="F55" s="164">
        <f>SUM(F42:F54)</f>
        <v>507134</v>
      </c>
      <c r="G55" s="164">
        <f>SUM(G42:G54)</f>
        <v>166498.14</v>
      </c>
      <c r="H55" s="164">
        <f t="shared" si="1"/>
        <v>32.831192544771206</v>
      </c>
    </row>
    <row r="56" spans="1:8" ht="14.25">
      <c r="A56" s="179"/>
      <c r="B56" s="179"/>
      <c r="C56" s="229">
        <v>60078</v>
      </c>
      <c r="D56" s="626" t="s">
        <v>275</v>
      </c>
      <c r="E56" s="79"/>
      <c r="F56" s="539"/>
      <c r="G56" s="539"/>
      <c r="H56" s="164"/>
    </row>
    <row r="57" spans="1:8" ht="15.75" customHeight="1">
      <c r="A57" s="179"/>
      <c r="B57" s="179"/>
      <c r="C57" s="230"/>
      <c r="D57" s="128">
        <v>6050</v>
      </c>
      <c r="E57" s="774" t="s">
        <v>159</v>
      </c>
      <c r="F57" s="544">
        <v>200000</v>
      </c>
      <c r="G57" s="544">
        <v>4000</v>
      </c>
      <c r="H57" s="164">
        <f t="shared" si="1"/>
        <v>2</v>
      </c>
    </row>
    <row r="58" spans="1:8" ht="14.25">
      <c r="A58" s="225"/>
      <c r="B58" s="226"/>
      <c r="C58" s="1143" t="s">
        <v>17</v>
      </c>
      <c r="D58" s="1114"/>
      <c r="E58" s="1115"/>
      <c r="F58" s="102">
        <f>F57</f>
        <v>200000</v>
      </c>
      <c r="G58" s="102">
        <f>G57</f>
        <v>4000</v>
      </c>
      <c r="H58" s="164">
        <f t="shared" si="1"/>
        <v>2</v>
      </c>
    </row>
    <row r="59" spans="1:8" ht="14.25">
      <c r="A59" s="135" t="s">
        <v>40</v>
      </c>
      <c r="B59" s="110"/>
      <c r="C59" s="113"/>
      <c r="D59" s="113"/>
      <c r="E59" s="111"/>
      <c r="F59" s="794">
        <f>F58+F55+F40</f>
        <v>867134</v>
      </c>
      <c r="G59" s="794">
        <f>G55+G40+G58</f>
        <v>330498.14</v>
      </c>
      <c r="H59" s="164">
        <f t="shared" si="1"/>
        <v>38.113848609326816</v>
      </c>
    </row>
    <row r="60" spans="1:8" ht="14.25">
      <c r="A60" s="75">
        <v>4</v>
      </c>
      <c r="B60" s="103">
        <v>630</v>
      </c>
      <c r="C60" s="104" t="s">
        <v>160</v>
      </c>
      <c r="D60" s="78"/>
      <c r="E60" s="79"/>
      <c r="F60" s="539"/>
      <c r="G60" s="539"/>
      <c r="H60" s="540"/>
    </row>
    <row r="61" spans="1:8" ht="14.25">
      <c r="A61" s="80"/>
      <c r="B61" s="80"/>
      <c r="C61" s="95">
        <v>63003</v>
      </c>
      <c r="D61" s="622" t="s">
        <v>161</v>
      </c>
      <c r="E61" s="157"/>
      <c r="F61" s="554"/>
      <c r="G61" s="554"/>
      <c r="H61" s="580"/>
    </row>
    <row r="62" spans="1:8" ht="14.25">
      <c r="A62" s="80"/>
      <c r="B62" s="80"/>
      <c r="C62" s="83"/>
      <c r="D62" s="773">
        <v>4170</v>
      </c>
      <c r="E62" s="220" t="s">
        <v>153</v>
      </c>
      <c r="F62" s="522">
        <v>2200</v>
      </c>
      <c r="G62" s="522">
        <v>2200</v>
      </c>
      <c r="H62" s="772">
        <f>G62/F62%</f>
        <v>100</v>
      </c>
    </row>
    <row r="63" spans="1:8" ht="14.25">
      <c r="A63" s="8"/>
      <c r="B63" s="8"/>
      <c r="D63" s="90">
        <v>4210</v>
      </c>
      <c r="E63" s="115" t="s">
        <v>157</v>
      </c>
      <c r="F63" s="522">
        <v>3740</v>
      </c>
      <c r="G63" s="664">
        <v>1516.81</v>
      </c>
      <c r="H63" s="665">
        <f aca="true" t="shared" si="2" ref="H63:H69">G63/F63%</f>
        <v>40.556417112299464</v>
      </c>
    </row>
    <row r="64" spans="1:8" ht="14.25">
      <c r="A64" s="80"/>
      <c r="B64" s="80"/>
      <c r="C64" s="93"/>
      <c r="D64" s="49">
        <v>4260</v>
      </c>
      <c r="E64" s="33" t="s">
        <v>162</v>
      </c>
      <c r="F64" s="523">
        <v>13000</v>
      </c>
      <c r="G64" s="544">
        <v>8600.31</v>
      </c>
      <c r="H64" s="544">
        <f t="shared" si="2"/>
        <v>66.15623076923076</v>
      </c>
    </row>
    <row r="65" spans="1:8" ht="14.25">
      <c r="A65" s="8"/>
      <c r="B65" s="8"/>
      <c r="C65" s="8"/>
      <c r="D65" s="84">
        <v>4300</v>
      </c>
      <c r="E65" s="115" t="s">
        <v>154</v>
      </c>
      <c r="F65" s="523">
        <v>4000</v>
      </c>
      <c r="G65" s="523">
        <v>1083.98</v>
      </c>
      <c r="H65" s="523">
        <f t="shared" si="2"/>
        <v>27.0995</v>
      </c>
    </row>
    <row r="66" spans="1:8" ht="22.5" customHeight="1">
      <c r="A66" s="8"/>
      <c r="B66" s="8"/>
      <c r="C66" s="159"/>
      <c r="D66" s="84">
        <v>4360</v>
      </c>
      <c r="E66" s="201" t="s">
        <v>351</v>
      </c>
      <c r="F66" s="556">
        <v>1000</v>
      </c>
      <c r="G66" s="556">
        <v>580.65</v>
      </c>
      <c r="H66" s="556">
        <f t="shared" si="2"/>
        <v>58.065</v>
      </c>
    </row>
    <row r="67" spans="1:8" ht="14.25">
      <c r="A67" s="8"/>
      <c r="B67" s="8"/>
      <c r="D67" s="95">
        <v>4430</v>
      </c>
      <c r="E67" s="157" t="s">
        <v>155</v>
      </c>
      <c r="F67" s="544">
        <v>1600</v>
      </c>
      <c r="G67" s="544">
        <v>1228.3</v>
      </c>
      <c r="H67" s="544">
        <f t="shared" si="2"/>
        <v>76.76875</v>
      </c>
    </row>
    <row r="68" spans="1:8" ht="16.5" customHeight="1">
      <c r="A68" s="179"/>
      <c r="B68" s="235"/>
      <c r="D68" s="223">
        <v>6050</v>
      </c>
      <c r="E68" s="774" t="s">
        <v>159</v>
      </c>
      <c r="F68" s="557">
        <v>22700</v>
      </c>
      <c r="G68" s="544">
        <v>1691.29</v>
      </c>
      <c r="H68" s="541">
        <f t="shared" si="2"/>
        <v>7.450616740088106</v>
      </c>
    </row>
    <row r="69" spans="1:8" s="199" customFormat="1" ht="14.25">
      <c r="A69" s="628"/>
      <c r="B69" s="629"/>
      <c r="C69" s="1138" t="s">
        <v>17</v>
      </c>
      <c r="D69" s="1119"/>
      <c r="E69" s="1120"/>
      <c r="F69" s="116">
        <f>SUM(F62:F68)</f>
        <v>48240</v>
      </c>
      <c r="G69" s="116">
        <f>SUM(G62:G68)</f>
        <v>16901.339999999997</v>
      </c>
      <c r="H69" s="116">
        <f t="shared" si="2"/>
        <v>35.03594527363183</v>
      </c>
    </row>
    <row r="70" spans="1:8" s="199" customFormat="1" ht="15" hidden="1">
      <c r="A70" s="628"/>
      <c r="B70" s="666"/>
      <c r="C70" s="1145">
        <v>63095</v>
      </c>
      <c r="D70" s="1155" t="s">
        <v>19</v>
      </c>
      <c r="E70" s="1156"/>
      <c r="F70" s="996"/>
      <c r="G70" s="996"/>
      <c r="H70" s="997"/>
    </row>
    <row r="71" spans="1:8" s="199" customFormat="1" ht="14.25" hidden="1">
      <c r="A71" s="628"/>
      <c r="B71" s="666"/>
      <c r="C71" s="1146"/>
      <c r="D71" s="669">
        <v>4300</v>
      </c>
      <c r="E71" s="115" t="s">
        <v>154</v>
      </c>
      <c r="F71" s="479"/>
      <c r="G71" s="477"/>
      <c r="H71" s="362"/>
    </row>
    <row r="72" spans="1:8" ht="14.25" hidden="1">
      <c r="A72" s="179"/>
      <c r="B72" s="236"/>
      <c r="C72" s="1147"/>
      <c r="D72" s="667">
        <v>4950</v>
      </c>
      <c r="E72" s="668" t="s">
        <v>271</v>
      </c>
      <c r="F72" s="609"/>
      <c r="G72" s="158"/>
      <c r="H72" s="528" t="e">
        <f>G72/F72%</f>
        <v>#DIV/0!</v>
      </c>
    </row>
    <row r="73" spans="1:8" ht="14.25" hidden="1">
      <c r="A73" s="179"/>
      <c r="B73" s="236"/>
      <c r="C73" s="1148" t="s">
        <v>17</v>
      </c>
      <c r="D73" s="1149"/>
      <c r="E73" s="1149"/>
      <c r="F73" s="144">
        <f>F71</f>
        <v>0</v>
      </c>
      <c r="G73" s="116">
        <f>G71</f>
        <v>0</v>
      </c>
      <c r="H73" s="116">
        <v>0</v>
      </c>
    </row>
    <row r="74" spans="1:8" ht="14.25">
      <c r="A74" s="998" t="s">
        <v>41</v>
      </c>
      <c r="B74" s="999"/>
      <c r="C74" s="1001"/>
      <c r="D74" s="1001"/>
      <c r="E74" s="1002"/>
      <c r="F74" s="1003">
        <f>F73+F69</f>
        <v>48240</v>
      </c>
      <c r="G74" s="1003">
        <f>G73+G69</f>
        <v>16901.339999999997</v>
      </c>
      <c r="H74" s="1003">
        <f>G74/F74%</f>
        <v>35.03594527363183</v>
      </c>
    </row>
    <row r="75" spans="1:8" ht="14.25">
      <c r="A75" s="80">
        <v>5</v>
      </c>
      <c r="B75" s="1000">
        <v>700</v>
      </c>
      <c r="C75" s="1005" t="s">
        <v>42</v>
      </c>
      <c r="D75" s="1006"/>
      <c r="E75" s="1007"/>
      <c r="F75" s="1008"/>
      <c r="G75" s="1008"/>
      <c r="H75" s="1009"/>
    </row>
    <row r="76" spans="1:8" ht="14.25">
      <c r="A76" s="8"/>
      <c r="B76" s="8"/>
      <c r="C76" s="125">
        <v>70005</v>
      </c>
      <c r="D76" s="1004" t="s">
        <v>43</v>
      </c>
      <c r="E76" s="232"/>
      <c r="F76" s="566"/>
      <c r="G76" s="566"/>
      <c r="H76" s="588"/>
    </row>
    <row r="77" spans="1:8" ht="14.25" hidden="1">
      <c r="A77" s="8"/>
      <c r="B77" s="8"/>
      <c r="C77" s="233"/>
      <c r="D77" s="1010">
        <v>4170</v>
      </c>
      <c r="E77" s="547" t="s">
        <v>314</v>
      </c>
      <c r="F77" s="572"/>
      <c r="G77" s="572"/>
      <c r="H77" s="541"/>
    </row>
    <row r="78" spans="1:8" ht="14.25">
      <c r="A78" s="8"/>
      <c r="B78" s="8"/>
      <c r="C78" s="233"/>
      <c r="D78" s="244">
        <v>4210</v>
      </c>
      <c r="E78" s="915" t="s">
        <v>167</v>
      </c>
      <c r="F78" s="522">
        <v>5000</v>
      </c>
      <c r="G78" s="522">
        <v>0</v>
      </c>
      <c r="H78" s="583">
        <f aca="true" t="shared" si="3" ref="H78:H85">G78/F78%</f>
        <v>0</v>
      </c>
    </row>
    <row r="79" spans="1:8" ht="14.25">
      <c r="A79" s="8"/>
      <c r="B79" s="8"/>
      <c r="C79" s="125"/>
      <c r="D79" s="231">
        <v>4260</v>
      </c>
      <c r="E79" s="114" t="s">
        <v>162</v>
      </c>
      <c r="F79" s="674">
        <v>4200</v>
      </c>
      <c r="G79" s="674">
        <v>2541.43</v>
      </c>
      <c r="H79" s="523">
        <f t="shared" si="3"/>
        <v>60.510238095238094</v>
      </c>
    </row>
    <row r="80" spans="1:8" ht="14.25" hidden="1">
      <c r="A80" s="8"/>
      <c r="B80" s="8"/>
      <c r="C80" s="125"/>
      <c r="D80" s="231">
        <v>4270</v>
      </c>
      <c r="E80" s="106" t="s">
        <v>158</v>
      </c>
      <c r="F80" s="522"/>
      <c r="G80" s="524"/>
      <c r="H80" s="542"/>
    </row>
    <row r="81" spans="1:8" ht="14.25">
      <c r="A81" s="8"/>
      <c r="B81" s="8"/>
      <c r="C81" s="8"/>
      <c r="D81" s="120">
        <v>4300</v>
      </c>
      <c r="E81" s="115" t="s">
        <v>154</v>
      </c>
      <c r="F81" s="523">
        <v>47040</v>
      </c>
      <c r="G81" s="523">
        <v>17495.82</v>
      </c>
      <c r="H81" s="541">
        <f t="shared" si="3"/>
        <v>37.193494897959184</v>
      </c>
    </row>
    <row r="82" spans="1:8" ht="22.5">
      <c r="A82" s="8"/>
      <c r="B82" s="8"/>
      <c r="C82" s="8"/>
      <c r="D82" s="119">
        <v>4400</v>
      </c>
      <c r="E82" s="232" t="s">
        <v>276</v>
      </c>
      <c r="F82" s="523">
        <v>35400</v>
      </c>
      <c r="G82" s="523">
        <v>6097.86</v>
      </c>
      <c r="H82" s="544">
        <f t="shared" si="3"/>
        <v>17.225593220338983</v>
      </c>
    </row>
    <row r="83" spans="1:8" ht="14.25">
      <c r="A83" s="8"/>
      <c r="B83" s="8"/>
      <c r="C83" s="87"/>
      <c r="D83" s="223">
        <v>4430</v>
      </c>
      <c r="E83" s="101" t="s">
        <v>155</v>
      </c>
      <c r="F83" s="544">
        <v>8000</v>
      </c>
      <c r="G83" s="544">
        <v>6329.9</v>
      </c>
      <c r="H83" s="544">
        <f t="shared" si="3"/>
        <v>79.12375</v>
      </c>
    </row>
    <row r="84" spans="1:8" ht="14.25">
      <c r="A84" s="8"/>
      <c r="B84" s="8"/>
      <c r="C84" s="80"/>
      <c r="D84" s="233">
        <v>4480</v>
      </c>
      <c r="E84" s="220" t="s">
        <v>74</v>
      </c>
      <c r="F84" s="557">
        <v>5500</v>
      </c>
      <c r="G84" s="544">
        <v>2586</v>
      </c>
      <c r="H84" s="544">
        <f t="shared" si="3"/>
        <v>47.018181818181816</v>
      </c>
    </row>
    <row r="85" spans="1:8" ht="15" customHeight="1">
      <c r="A85" s="8"/>
      <c r="B85" s="8"/>
      <c r="C85" s="8"/>
      <c r="D85" s="185">
        <v>6050</v>
      </c>
      <c r="E85" s="774" t="s">
        <v>159</v>
      </c>
      <c r="F85" s="909">
        <v>70000</v>
      </c>
      <c r="G85" s="909">
        <v>0</v>
      </c>
      <c r="H85" s="909">
        <f t="shared" si="3"/>
        <v>0</v>
      </c>
    </row>
    <row r="86" spans="1:8" ht="22.5">
      <c r="A86" s="8"/>
      <c r="B86" s="8"/>
      <c r="C86" s="8"/>
      <c r="D86" s="185">
        <v>6060</v>
      </c>
      <c r="E86" s="197" t="s">
        <v>236</v>
      </c>
      <c r="F86" s="544">
        <v>25000</v>
      </c>
      <c r="G86" s="544">
        <v>1860.91</v>
      </c>
      <c r="H86" s="541">
        <f>G86/F86%</f>
        <v>7.44364</v>
      </c>
    </row>
    <row r="87" spans="1:8" ht="14.25">
      <c r="A87" s="8"/>
      <c r="B87" s="8"/>
      <c r="C87" s="1113" t="s">
        <v>17</v>
      </c>
      <c r="D87" s="1114"/>
      <c r="E87" s="1115"/>
      <c r="F87" s="102">
        <f>SUM(F77:F86)</f>
        <v>200140</v>
      </c>
      <c r="G87" s="102">
        <f>SUM(G77:G86)</f>
        <v>36911.920000000006</v>
      </c>
      <c r="H87" s="102">
        <f>G87/F87%</f>
        <v>18.443049865094437</v>
      </c>
    </row>
    <row r="88" spans="1:8" ht="14.25">
      <c r="A88" s="77" t="s">
        <v>50</v>
      </c>
      <c r="B88" s="82"/>
      <c r="C88" s="117"/>
      <c r="D88" s="117"/>
      <c r="E88" s="85"/>
      <c r="F88" s="791">
        <f>F87</f>
        <v>200140</v>
      </c>
      <c r="G88" s="791">
        <f>G87</f>
        <v>36911.920000000006</v>
      </c>
      <c r="H88" s="791">
        <f>G88/F88%</f>
        <v>18.443049865094437</v>
      </c>
    </row>
    <row r="89" spans="1:8" ht="14.25">
      <c r="A89" s="75">
        <v>6</v>
      </c>
      <c r="B89" s="103">
        <v>710</v>
      </c>
      <c r="C89" s="77" t="s">
        <v>165</v>
      </c>
      <c r="D89" s="78"/>
      <c r="E89" s="79"/>
      <c r="F89" s="539"/>
      <c r="G89" s="539"/>
      <c r="H89" s="540"/>
    </row>
    <row r="90" spans="1:8" ht="14.25">
      <c r="A90" s="234"/>
      <c r="B90" s="136"/>
      <c r="C90" s="777">
        <v>71004</v>
      </c>
      <c r="D90" s="622" t="s">
        <v>166</v>
      </c>
      <c r="E90" s="79"/>
      <c r="F90" s="539"/>
      <c r="G90" s="539"/>
      <c r="H90" s="540"/>
    </row>
    <row r="91" spans="1:8" ht="14.25">
      <c r="A91" s="234"/>
      <c r="B91" s="121"/>
      <c r="C91" s="121"/>
      <c r="D91" s="90">
        <v>4110</v>
      </c>
      <c r="E91" s="85" t="s">
        <v>357</v>
      </c>
      <c r="F91" s="544">
        <v>450</v>
      </c>
      <c r="G91" s="544">
        <v>307.8</v>
      </c>
      <c r="H91" s="544">
        <f>G91/F91%</f>
        <v>68.4</v>
      </c>
    </row>
    <row r="92" spans="1:8" ht="14.25">
      <c r="A92" s="80"/>
      <c r="B92" s="80"/>
      <c r="C92" s="121"/>
      <c r="D92" s="90">
        <v>4120</v>
      </c>
      <c r="E92" s="106" t="s">
        <v>152</v>
      </c>
      <c r="F92" s="544">
        <v>50</v>
      </c>
      <c r="G92" s="544">
        <v>44.1</v>
      </c>
      <c r="H92" s="544">
        <f>G92/F92%</f>
        <v>88.2</v>
      </c>
    </row>
    <row r="93" spans="1:8" ht="14.25">
      <c r="A93" s="80"/>
      <c r="B93" s="94"/>
      <c r="C93" s="93"/>
      <c r="D93" s="90">
        <v>4170</v>
      </c>
      <c r="E93" s="85" t="s">
        <v>153</v>
      </c>
      <c r="F93" s="544">
        <v>3500</v>
      </c>
      <c r="G93" s="544">
        <v>2774.32</v>
      </c>
      <c r="H93" s="544">
        <f>G93/F93%</f>
        <v>79.26628571428571</v>
      </c>
    </row>
    <row r="94" spans="1:8" ht="14.25">
      <c r="A94" s="80"/>
      <c r="B94" s="94"/>
      <c r="C94" s="122"/>
      <c r="D94" s="41">
        <v>4300</v>
      </c>
      <c r="E94" s="33" t="s">
        <v>164</v>
      </c>
      <c r="F94" s="544">
        <v>93068</v>
      </c>
      <c r="G94" s="544">
        <v>30994.4</v>
      </c>
      <c r="H94" s="544">
        <f>G94/F94%</f>
        <v>33.30296127562643</v>
      </c>
    </row>
    <row r="95" spans="1:8" ht="14.25">
      <c r="A95" s="80"/>
      <c r="B95" s="94"/>
      <c r="C95" s="1113" t="s">
        <v>17</v>
      </c>
      <c r="D95" s="1114"/>
      <c r="E95" s="1115"/>
      <c r="F95" s="102">
        <f>SUM(F91:F94)</f>
        <v>97068</v>
      </c>
      <c r="G95" s="102">
        <f>SUM(G91:G94)</f>
        <v>34120.62</v>
      </c>
      <c r="H95" s="102">
        <f>G95/F95%</f>
        <v>35.15125479045618</v>
      </c>
    </row>
    <row r="96" spans="1:8" ht="14.25">
      <c r="A96" s="80"/>
      <c r="B96" s="80"/>
      <c r="C96" s="83">
        <v>71035</v>
      </c>
      <c r="D96" s="621" t="s">
        <v>52</v>
      </c>
      <c r="E96" s="111"/>
      <c r="F96" s="558"/>
      <c r="G96" s="558"/>
      <c r="H96" s="582"/>
    </row>
    <row r="97" spans="1:8" ht="14.25">
      <c r="A97" s="80"/>
      <c r="B97" s="80"/>
      <c r="C97" s="121"/>
      <c r="D97" s="84">
        <v>4300</v>
      </c>
      <c r="E97" s="115" t="s">
        <v>154</v>
      </c>
      <c r="F97" s="523">
        <v>5000</v>
      </c>
      <c r="G97" s="523">
        <v>3120</v>
      </c>
      <c r="H97" s="523">
        <f>G97/F97%</f>
        <v>62.4</v>
      </c>
    </row>
    <row r="98" spans="1:8" ht="15.75" customHeight="1">
      <c r="A98" s="80"/>
      <c r="B98" s="80"/>
      <c r="C98" s="93"/>
      <c r="D98" s="185">
        <v>6050</v>
      </c>
      <c r="E98" s="774" t="s">
        <v>159</v>
      </c>
      <c r="F98" s="909">
        <v>20000</v>
      </c>
      <c r="G98" s="909">
        <v>19878.9</v>
      </c>
      <c r="H98" s="909">
        <f>G98/F98%</f>
        <v>99.39450000000001</v>
      </c>
    </row>
    <row r="99" spans="1:8" ht="14.25">
      <c r="A99" s="80"/>
      <c r="B99" s="80"/>
      <c r="C99" s="1138" t="s">
        <v>17</v>
      </c>
      <c r="D99" s="1114"/>
      <c r="E99" s="1115"/>
      <c r="F99" s="102">
        <f>SUM(F97:F98)</f>
        <v>25000</v>
      </c>
      <c r="G99" s="102">
        <f>SUM(G97:G98)</f>
        <v>22998.9</v>
      </c>
      <c r="H99" s="102">
        <f>G99/F99%</f>
        <v>91.99560000000001</v>
      </c>
    </row>
    <row r="100" spans="1:8" ht="14.25">
      <c r="A100" s="87"/>
      <c r="B100" s="247"/>
      <c r="C100" s="605">
        <v>71095</v>
      </c>
      <c r="D100" s="1159" t="s">
        <v>19</v>
      </c>
      <c r="E100" s="1160"/>
      <c r="F100" s="102"/>
      <c r="G100" s="102"/>
      <c r="H100" s="88"/>
    </row>
    <row r="101" spans="1:8" ht="14.25" hidden="1">
      <c r="A101" s="87"/>
      <c r="B101" s="247"/>
      <c r="C101" s="534"/>
      <c r="D101" s="594">
        <v>4170</v>
      </c>
      <c r="E101" s="85" t="s">
        <v>153</v>
      </c>
      <c r="F101" s="158"/>
      <c r="G101" s="158"/>
      <c r="H101" s="158"/>
    </row>
    <row r="102" spans="1:8" ht="14.25">
      <c r="A102" s="87"/>
      <c r="B102" s="247"/>
      <c r="C102" s="534"/>
      <c r="D102" s="605">
        <v>4300</v>
      </c>
      <c r="E102" s="778" t="s">
        <v>164</v>
      </c>
      <c r="F102" s="158">
        <v>310600</v>
      </c>
      <c r="G102" s="158">
        <v>155230.43</v>
      </c>
      <c r="H102" s="158">
        <f>G102/F102%</f>
        <v>49.977601416613005</v>
      </c>
    </row>
    <row r="103" spans="1:8" ht="14.25">
      <c r="A103" s="87"/>
      <c r="B103" s="779"/>
      <c r="C103" s="1111" t="s">
        <v>17</v>
      </c>
      <c r="D103" s="1131"/>
      <c r="E103" s="1132"/>
      <c r="F103" s="139">
        <f>SUM(F101:F102)</f>
        <v>310600</v>
      </c>
      <c r="G103" s="102">
        <f>SUM(G101:G102)</f>
        <v>155230.43</v>
      </c>
      <c r="H103" s="102">
        <f>G103/F103%</f>
        <v>49.977601416613005</v>
      </c>
    </row>
    <row r="104" spans="1:8" ht="14.25">
      <c r="A104" s="77" t="s">
        <v>53</v>
      </c>
      <c r="B104" s="100"/>
      <c r="C104" s="113"/>
      <c r="D104" s="113"/>
      <c r="E104" s="138"/>
      <c r="F104" s="791">
        <f>F103+F99+F95</f>
        <v>432668</v>
      </c>
      <c r="G104" s="791">
        <f>G103+G99+G95</f>
        <v>212349.94999999998</v>
      </c>
      <c r="H104" s="791">
        <f>G104/F104%</f>
        <v>49.07919004872095</v>
      </c>
    </row>
    <row r="105" spans="1:8" ht="14.25">
      <c r="A105" s="154">
        <v>7</v>
      </c>
      <c r="B105" s="1015">
        <v>750</v>
      </c>
      <c r="C105" s="132" t="s">
        <v>54</v>
      </c>
      <c r="D105" s="78"/>
      <c r="E105" s="79"/>
      <c r="F105" s="539"/>
      <c r="G105" s="539"/>
      <c r="H105" s="540"/>
    </row>
    <row r="106" spans="1:8" ht="14.25">
      <c r="A106" s="87"/>
      <c r="B106" s="247"/>
      <c r="C106" s="254">
        <v>75011</v>
      </c>
      <c r="D106" s="1150" t="s">
        <v>55</v>
      </c>
      <c r="E106" s="1151"/>
      <c r="F106" s="554"/>
      <c r="G106" s="554"/>
      <c r="H106" s="580"/>
    </row>
    <row r="107" spans="1:8" ht="14.25">
      <c r="A107" s="87"/>
      <c r="B107" s="247"/>
      <c r="C107" s="803"/>
      <c r="D107" s="1013">
        <v>4010</v>
      </c>
      <c r="E107" s="251" t="s">
        <v>356</v>
      </c>
      <c r="F107" s="559">
        <v>83520</v>
      </c>
      <c r="G107" s="559">
        <v>43661.89</v>
      </c>
      <c r="H107" s="583">
        <f aca="true" t="shared" si="4" ref="H107:H117">G107/F107%</f>
        <v>52.277167145593864</v>
      </c>
    </row>
    <row r="108" spans="1:8" ht="14.25">
      <c r="A108" s="87"/>
      <c r="B108" s="247"/>
      <c r="C108" s="803"/>
      <c r="D108" s="672">
        <v>4040</v>
      </c>
      <c r="E108" s="250" t="s">
        <v>358</v>
      </c>
      <c r="F108" s="560">
        <v>6930</v>
      </c>
      <c r="G108" s="560">
        <v>6720.13</v>
      </c>
      <c r="H108" s="560">
        <f t="shared" si="4"/>
        <v>96.97157287157287</v>
      </c>
    </row>
    <row r="109" spans="1:8" ht="14.25">
      <c r="A109" s="246"/>
      <c r="B109" s="247"/>
      <c r="C109" s="803"/>
      <c r="D109" s="120">
        <v>4110</v>
      </c>
      <c r="E109" s="85" t="s">
        <v>357</v>
      </c>
      <c r="F109" s="523">
        <v>15470</v>
      </c>
      <c r="G109" s="523">
        <v>8384.86</v>
      </c>
      <c r="H109" s="523">
        <f t="shared" si="4"/>
        <v>54.20077569489335</v>
      </c>
    </row>
    <row r="110" spans="1:8" ht="14.25">
      <c r="A110" s="87"/>
      <c r="B110" s="247"/>
      <c r="C110" s="803"/>
      <c r="D110" s="128">
        <v>4120</v>
      </c>
      <c r="E110" s="106" t="s">
        <v>152</v>
      </c>
      <c r="F110" s="544">
        <v>320</v>
      </c>
      <c r="G110" s="544">
        <v>174.88</v>
      </c>
      <c r="H110" s="544">
        <f t="shared" si="4"/>
        <v>54.65</v>
      </c>
    </row>
    <row r="111" spans="1:8" ht="14.25">
      <c r="A111" s="1012"/>
      <c r="B111" s="247"/>
      <c r="C111" s="803"/>
      <c r="D111" s="128">
        <v>4210</v>
      </c>
      <c r="E111" s="85" t="s">
        <v>167</v>
      </c>
      <c r="F111" s="544">
        <v>500</v>
      </c>
      <c r="G111" s="544">
        <v>473.39</v>
      </c>
      <c r="H111" s="544">
        <f t="shared" si="4"/>
        <v>94.678</v>
      </c>
    </row>
    <row r="112" spans="1:8" ht="14.25" hidden="1">
      <c r="A112" s="87"/>
      <c r="B112" s="247"/>
      <c r="C112" s="803"/>
      <c r="D112" s="128">
        <v>4280</v>
      </c>
      <c r="E112" s="115" t="s">
        <v>174</v>
      </c>
      <c r="F112" s="544"/>
      <c r="G112" s="544"/>
      <c r="H112" s="544" t="e">
        <f t="shared" si="4"/>
        <v>#DIV/0!</v>
      </c>
    </row>
    <row r="113" spans="1:8" ht="14.25">
      <c r="A113" s="87"/>
      <c r="B113" s="247"/>
      <c r="C113" s="803"/>
      <c r="D113" s="128">
        <v>4300</v>
      </c>
      <c r="E113" s="115" t="s">
        <v>154</v>
      </c>
      <c r="F113" s="544">
        <v>4899</v>
      </c>
      <c r="G113" s="544">
        <v>4207.83</v>
      </c>
      <c r="H113" s="544">
        <f t="shared" si="4"/>
        <v>85.89161053276179</v>
      </c>
    </row>
    <row r="114" spans="1:8" ht="14.25">
      <c r="A114" s="87"/>
      <c r="B114" s="247"/>
      <c r="C114" s="803"/>
      <c r="D114" s="672">
        <v>4410</v>
      </c>
      <c r="E114" s="201" t="s">
        <v>163</v>
      </c>
      <c r="F114" s="523">
        <v>500</v>
      </c>
      <c r="G114" s="523">
        <v>96</v>
      </c>
      <c r="H114" s="523">
        <f t="shared" si="4"/>
        <v>19.2</v>
      </c>
    </row>
    <row r="115" spans="1:8" ht="15" customHeight="1">
      <c r="A115" s="246"/>
      <c r="B115" s="247"/>
      <c r="C115" s="803"/>
      <c r="D115" s="119">
        <v>4440</v>
      </c>
      <c r="E115" s="1011" t="s">
        <v>348</v>
      </c>
      <c r="F115" s="555">
        <v>1920</v>
      </c>
      <c r="G115" s="555">
        <v>1556</v>
      </c>
      <c r="H115" s="555">
        <f t="shared" si="4"/>
        <v>81.04166666666667</v>
      </c>
    </row>
    <row r="116" spans="1:8" ht="22.5" customHeight="1">
      <c r="A116" s="93"/>
      <c r="B116" s="247"/>
      <c r="C116" s="249"/>
      <c r="D116" s="223">
        <v>4700</v>
      </c>
      <c r="E116" s="865" t="s">
        <v>170</v>
      </c>
      <c r="F116" s="522">
        <v>500</v>
      </c>
      <c r="G116" s="522">
        <v>64</v>
      </c>
      <c r="H116" s="522">
        <f t="shared" si="4"/>
        <v>12.8</v>
      </c>
    </row>
    <row r="117" spans="1:8" ht="14.25">
      <c r="A117" s="87"/>
      <c r="B117" s="247"/>
      <c r="C117" s="1133" t="s">
        <v>17</v>
      </c>
      <c r="D117" s="1133"/>
      <c r="E117" s="1134"/>
      <c r="F117" s="150">
        <f>SUM(F107:F116)</f>
        <v>114559</v>
      </c>
      <c r="G117" s="150">
        <f>SUM(G107:G116)</f>
        <v>65338.979999999996</v>
      </c>
      <c r="H117" s="150">
        <f t="shared" si="4"/>
        <v>57.035222025331926</v>
      </c>
    </row>
    <row r="118" spans="1:8" ht="14.25">
      <c r="A118" s="179"/>
      <c r="B118" s="253"/>
      <c r="C118" s="83">
        <v>75022</v>
      </c>
      <c r="D118" s="622" t="s">
        <v>171</v>
      </c>
      <c r="E118" s="79"/>
      <c r="F118" s="539"/>
      <c r="G118" s="539"/>
      <c r="H118" s="540"/>
    </row>
    <row r="119" spans="1:8" ht="14.25" hidden="1">
      <c r="A119" s="179"/>
      <c r="B119" s="253"/>
      <c r="C119" s="83"/>
      <c r="D119" s="90">
        <v>3020</v>
      </c>
      <c r="E119" s="203" t="s">
        <v>173</v>
      </c>
      <c r="F119" s="544"/>
      <c r="G119" s="544"/>
      <c r="H119" s="544"/>
    </row>
    <row r="120" spans="1:8" ht="22.5">
      <c r="A120" s="179"/>
      <c r="B120" s="253"/>
      <c r="C120" s="93"/>
      <c r="D120" s="90">
        <v>3030</v>
      </c>
      <c r="E120" s="85" t="s">
        <v>349</v>
      </c>
      <c r="F120" s="544">
        <v>123240</v>
      </c>
      <c r="G120" s="544">
        <v>60280</v>
      </c>
      <c r="H120" s="544">
        <f>G120/F120%</f>
        <v>48.91269068484258</v>
      </c>
    </row>
    <row r="121" spans="1:8" ht="22.5">
      <c r="A121" s="179"/>
      <c r="B121" s="253"/>
      <c r="C121" s="93"/>
      <c r="D121" s="90">
        <v>3040</v>
      </c>
      <c r="E121" s="85" t="s">
        <v>407</v>
      </c>
      <c r="F121" s="544">
        <v>1000</v>
      </c>
      <c r="G121" s="544">
        <v>950</v>
      </c>
      <c r="H121" s="544"/>
    </row>
    <row r="122" spans="1:8" ht="14.25">
      <c r="A122" s="179"/>
      <c r="B122" s="253"/>
      <c r="C122" s="93"/>
      <c r="D122" s="90">
        <v>4210</v>
      </c>
      <c r="E122" s="85" t="s">
        <v>167</v>
      </c>
      <c r="F122" s="544">
        <v>3000</v>
      </c>
      <c r="G122" s="544">
        <v>902.85</v>
      </c>
      <c r="H122" s="544">
        <f>G122/F122%</f>
        <v>30.095000000000002</v>
      </c>
    </row>
    <row r="123" spans="1:8" ht="14.25">
      <c r="A123" s="179"/>
      <c r="B123" s="253"/>
      <c r="C123" s="93"/>
      <c r="D123" s="95">
        <v>4300</v>
      </c>
      <c r="E123" s="126" t="s">
        <v>164</v>
      </c>
      <c r="F123" s="541">
        <v>760</v>
      </c>
      <c r="G123" s="541">
        <v>93.6</v>
      </c>
      <c r="H123" s="541">
        <f>G123/F123%</f>
        <v>12.31578947368421</v>
      </c>
    </row>
    <row r="124" spans="1:8" ht="22.5">
      <c r="A124" s="179"/>
      <c r="B124" s="253"/>
      <c r="C124" s="93"/>
      <c r="D124" s="223">
        <v>4610</v>
      </c>
      <c r="E124" s="220" t="s">
        <v>409</v>
      </c>
      <c r="F124" s="522">
        <v>240</v>
      </c>
      <c r="G124" s="522">
        <v>240</v>
      </c>
      <c r="H124" s="522"/>
    </row>
    <row r="125" spans="1:8" ht="14.25">
      <c r="A125" s="179"/>
      <c r="B125" s="253"/>
      <c r="C125" s="1144" t="s">
        <v>17</v>
      </c>
      <c r="D125" s="1133"/>
      <c r="E125" s="1134"/>
      <c r="F125" s="150">
        <f>SUM(F119:F124)</f>
        <v>128240</v>
      </c>
      <c r="G125" s="150">
        <f>SUM(G119:G124)</f>
        <v>62466.45</v>
      </c>
      <c r="H125" s="150">
        <f>G125/F125%</f>
        <v>48.710581721771675</v>
      </c>
    </row>
    <row r="126" spans="1:8" ht="14.25">
      <c r="A126" s="87"/>
      <c r="B126" s="246"/>
      <c r="C126" s="229">
        <v>75023</v>
      </c>
      <c r="D126" s="625" t="s">
        <v>57</v>
      </c>
      <c r="E126" s="111"/>
      <c r="F126" s="561"/>
      <c r="G126" s="561"/>
      <c r="H126" s="584"/>
    </row>
    <row r="127" spans="1:8" ht="14.25">
      <c r="A127" s="87"/>
      <c r="B127" s="246"/>
      <c r="C127" s="247"/>
      <c r="D127" s="128">
        <v>3020</v>
      </c>
      <c r="E127" s="203" t="s">
        <v>173</v>
      </c>
      <c r="F127" s="544">
        <v>2500</v>
      </c>
      <c r="G127" s="544">
        <v>1750</v>
      </c>
      <c r="H127" s="544">
        <f aca="true" t="shared" si="5" ref="H127:H155">G127/F127%</f>
        <v>70</v>
      </c>
    </row>
    <row r="128" spans="1:8" ht="14.25">
      <c r="A128" s="87"/>
      <c r="B128" s="246"/>
      <c r="C128" s="247"/>
      <c r="D128" s="128">
        <v>3030</v>
      </c>
      <c r="E128" s="85" t="s">
        <v>172</v>
      </c>
      <c r="F128" s="544">
        <v>9000</v>
      </c>
      <c r="G128" s="544">
        <v>4800</v>
      </c>
      <c r="H128" s="544">
        <f>G128/F128%</f>
        <v>53.333333333333336</v>
      </c>
    </row>
    <row r="129" spans="1:8" ht="14.25">
      <c r="A129" s="87"/>
      <c r="B129" s="246"/>
      <c r="C129" s="247"/>
      <c r="D129" s="128">
        <v>4010</v>
      </c>
      <c r="E129" s="251" t="s">
        <v>356</v>
      </c>
      <c r="F129" s="544">
        <v>1199600</v>
      </c>
      <c r="G129" s="544">
        <v>607964.58</v>
      </c>
      <c r="H129" s="544">
        <f t="shared" si="5"/>
        <v>50.680608536178724</v>
      </c>
    </row>
    <row r="130" spans="1:8" ht="14.25">
      <c r="A130" s="87"/>
      <c r="B130" s="246"/>
      <c r="C130" s="247"/>
      <c r="D130" s="133">
        <v>4017</v>
      </c>
      <c r="E130" s="220" t="s">
        <v>356</v>
      </c>
      <c r="F130" s="557">
        <v>4590</v>
      </c>
      <c r="G130" s="544">
        <v>2178.85</v>
      </c>
      <c r="H130" s="544">
        <f t="shared" si="5"/>
        <v>47.469498910675384</v>
      </c>
    </row>
    <row r="131" spans="1:8" ht="14.25">
      <c r="A131" s="87"/>
      <c r="B131" s="246"/>
      <c r="C131" s="247"/>
      <c r="D131" s="133">
        <v>4019</v>
      </c>
      <c r="E131" s="220" t="s">
        <v>356</v>
      </c>
      <c r="F131" s="557">
        <v>810</v>
      </c>
      <c r="G131" s="544">
        <v>384.51</v>
      </c>
      <c r="H131" s="544">
        <f t="shared" si="5"/>
        <v>47.47037037037037</v>
      </c>
    </row>
    <row r="132" spans="1:8" ht="14.25">
      <c r="A132" s="87"/>
      <c r="B132" s="246"/>
      <c r="C132" s="247"/>
      <c r="D132" s="128">
        <v>4040</v>
      </c>
      <c r="E132" s="202" t="s">
        <v>358</v>
      </c>
      <c r="F132" s="544">
        <v>84630</v>
      </c>
      <c r="G132" s="544">
        <v>84592.49</v>
      </c>
      <c r="H132" s="544">
        <f t="shared" si="5"/>
        <v>99.95567765567766</v>
      </c>
    </row>
    <row r="133" spans="1:8" ht="14.25">
      <c r="A133" s="87"/>
      <c r="B133" s="246"/>
      <c r="C133" s="247"/>
      <c r="D133" s="128">
        <v>4100</v>
      </c>
      <c r="E133" s="197" t="s">
        <v>251</v>
      </c>
      <c r="F133" s="544">
        <v>42500</v>
      </c>
      <c r="G133" s="544">
        <v>28251.41</v>
      </c>
      <c r="H133" s="544">
        <f>G133/F133%</f>
        <v>66.47390588235294</v>
      </c>
    </row>
    <row r="134" spans="1:8" ht="14.25">
      <c r="A134" s="87"/>
      <c r="B134" s="246"/>
      <c r="C134" s="247"/>
      <c r="D134" s="128">
        <v>4110</v>
      </c>
      <c r="E134" s="85" t="s">
        <v>357</v>
      </c>
      <c r="F134" s="544">
        <v>203200</v>
      </c>
      <c r="G134" s="544">
        <v>119583.09</v>
      </c>
      <c r="H134" s="544">
        <f t="shared" si="5"/>
        <v>58.84994586614173</v>
      </c>
    </row>
    <row r="135" spans="1:8" ht="14.25">
      <c r="A135" s="87"/>
      <c r="B135" s="246"/>
      <c r="C135" s="247"/>
      <c r="D135" s="128">
        <v>4120</v>
      </c>
      <c r="E135" s="201" t="s">
        <v>152</v>
      </c>
      <c r="F135" s="544">
        <v>22000</v>
      </c>
      <c r="G135" s="544">
        <v>8615.56</v>
      </c>
      <c r="H135" s="544">
        <f>G135/F135%</f>
        <v>39.16163636363636</v>
      </c>
    </row>
    <row r="136" spans="1:8" ht="14.25">
      <c r="A136" s="87"/>
      <c r="B136" s="246"/>
      <c r="C136" s="247"/>
      <c r="D136" s="128">
        <v>4170</v>
      </c>
      <c r="E136" s="201" t="s">
        <v>153</v>
      </c>
      <c r="F136" s="544">
        <v>35500</v>
      </c>
      <c r="G136" s="544">
        <v>25890.29</v>
      </c>
      <c r="H136" s="544">
        <f t="shared" si="5"/>
        <v>72.93039436619719</v>
      </c>
    </row>
    <row r="137" spans="1:8" ht="14.25">
      <c r="A137" s="87"/>
      <c r="B137" s="246"/>
      <c r="C137" s="247"/>
      <c r="D137" s="128">
        <v>4210</v>
      </c>
      <c r="E137" s="201" t="s">
        <v>167</v>
      </c>
      <c r="F137" s="544">
        <v>37550</v>
      </c>
      <c r="G137" s="544">
        <v>32638.1</v>
      </c>
      <c r="H137" s="544">
        <f t="shared" si="5"/>
        <v>86.91904127829561</v>
      </c>
    </row>
    <row r="138" spans="1:8" ht="14.25">
      <c r="A138" s="87"/>
      <c r="B138" s="246"/>
      <c r="C138" s="247"/>
      <c r="D138" s="128">
        <v>4260</v>
      </c>
      <c r="E138" s="201" t="s">
        <v>162</v>
      </c>
      <c r="F138" s="544">
        <v>14000</v>
      </c>
      <c r="G138" s="544">
        <v>6670.41</v>
      </c>
      <c r="H138" s="544">
        <f t="shared" si="5"/>
        <v>47.645785714285715</v>
      </c>
    </row>
    <row r="139" spans="1:8" ht="14.25">
      <c r="A139" s="87"/>
      <c r="B139" s="246"/>
      <c r="C139" s="247"/>
      <c r="D139" s="128">
        <v>4270</v>
      </c>
      <c r="E139" s="85" t="s">
        <v>158</v>
      </c>
      <c r="F139" s="544">
        <v>20000</v>
      </c>
      <c r="G139" s="544">
        <v>19300.9</v>
      </c>
      <c r="H139" s="544">
        <f t="shared" si="5"/>
        <v>96.50450000000001</v>
      </c>
    </row>
    <row r="140" spans="1:8" ht="14.25">
      <c r="A140" s="87"/>
      <c r="B140" s="246"/>
      <c r="C140" s="247"/>
      <c r="D140" s="128">
        <v>4280</v>
      </c>
      <c r="E140" s="204" t="s">
        <v>174</v>
      </c>
      <c r="F140" s="544">
        <v>1500</v>
      </c>
      <c r="G140" s="544">
        <v>582</v>
      </c>
      <c r="H140" s="544">
        <f t="shared" si="5"/>
        <v>38.8</v>
      </c>
    </row>
    <row r="141" spans="1:8" ht="14.25">
      <c r="A141" s="87"/>
      <c r="B141" s="246"/>
      <c r="C141" s="247"/>
      <c r="D141" s="128">
        <v>4300</v>
      </c>
      <c r="E141" s="201" t="s">
        <v>164</v>
      </c>
      <c r="F141" s="544">
        <v>166006</v>
      </c>
      <c r="G141" s="544">
        <v>93466.65</v>
      </c>
      <c r="H141" s="544">
        <f t="shared" si="5"/>
        <v>56.303175788826906</v>
      </c>
    </row>
    <row r="142" spans="1:8" ht="14.25">
      <c r="A142" s="87"/>
      <c r="B142" s="246"/>
      <c r="C142" s="247"/>
      <c r="D142" s="128">
        <v>4307</v>
      </c>
      <c r="E142" s="201" t="s">
        <v>340</v>
      </c>
      <c r="F142" s="544">
        <v>45441</v>
      </c>
      <c r="G142" s="544">
        <v>9095.85</v>
      </c>
      <c r="H142" s="544">
        <f t="shared" si="5"/>
        <v>20.016835016835017</v>
      </c>
    </row>
    <row r="143" spans="1:8" ht="14.25">
      <c r="A143" s="87"/>
      <c r="B143" s="246"/>
      <c r="C143" s="247"/>
      <c r="D143" s="128">
        <v>4309</v>
      </c>
      <c r="E143" s="201" t="s">
        <v>340</v>
      </c>
      <c r="F143" s="544">
        <v>8049</v>
      </c>
      <c r="G143" s="544">
        <v>1605.15</v>
      </c>
      <c r="H143" s="544">
        <f t="shared" si="5"/>
        <v>19.94222884830414</v>
      </c>
    </row>
    <row r="144" spans="1:8" ht="24" customHeight="1">
      <c r="A144" s="87"/>
      <c r="B144" s="246"/>
      <c r="C144" s="247"/>
      <c r="D144" s="128">
        <v>4360</v>
      </c>
      <c r="E144" s="201" t="s">
        <v>351</v>
      </c>
      <c r="F144" s="544">
        <v>21500</v>
      </c>
      <c r="G144" s="544">
        <v>10634.82</v>
      </c>
      <c r="H144" s="544">
        <f t="shared" si="5"/>
        <v>49.46427906976744</v>
      </c>
    </row>
    <row r="145" spans="1:8" ht="14.25">
      <c r="A145" s="87"/>
      <c r="B145" s="246"/>
      <c r="C145" s="247"/>
      <c r="D145" s="128">
        <v>4410</v>
      </c>
      <c r="E145" s="201" t="s">
        <v>163</v>
      </c>
      <c r="F145" s="544">
        <v>15500</v>
      </c>
      <c r="G145" s="544">
        <v>8764.38</v>
      </c>
      <c r="H145" s="544">
        <f t="shared" si="5"/>
        <v>56.54438709677419</v>
      </c>
    </row>
    <row r="146" spans="1:8" ht="14.25" hidden="1">
      <c r="A146" s="87"/>
      <c r="B146" s="246"/>
      <c r="C146" s="247"/>
      <c r="D146" s="128">
        <v>4420</v>
      </c>
      <c r="E146" s="201" t="s">
        <v>315</v>
      </c>
      <c r="F146" s="544"/>
      <c r="G146" s="544"/>
      <c r="H146" s="544"/>
    </row>
    <row r="147" spans="1:8" ht="14.25">
      <c r="A147" s="87"/>
      <c r="B147" s="246"/>
      <c r="C147" s="247"/>
      <c r="D147" s="128">
        <v>4430</v>
      </c>
      <c r="E147" s="201" t="s">
        <v>155</v>
      </c>
      <c r="F147" s="544">
        <v>25000</v>
      </c>
      <c r="G147" s="544">
        <v>13390.7</v>
      </c>
      <c r="H147" s="544">
        <f t="shared" si="5"/>
        <v>53.5628</v>
      </c>
    </row>
    <row r="148" spans="1:8" ht="15" customHeight="1">
      <c r="A148" s="87"/>
      <c r="B148" s="246"/>
      <c r="C148" s="247"/>
      <c r="D148" s="128">
        <v>4440</v>
      </c>
      <c r="E148" s="250" t="s">
        <v>348</v>
      </c>
      <c r="F148" s="544">
        <v>25000</v>
      </c>
      <c r="G148" s="544">
        <v>23876</v>
      </c>
      <c r="H148" s="544">
        <f t="shared" si="5"/>
        <v>95.504</v>
      </c>
    </row>
    <row r="149" spans="1:8" ht="22.5">
      <c r="A149" s="87"/>
      <c r="B149" s="246"/>
      <c r="C149" s="247"/>
      <c r="D149" s="118">
        <v>4700</v>
      </c>
      <c r="E149" s="96" t="s">
        <v>170</v>
      </c>
      <c r="F149" s="541">
        <v>10000</v>
      </c>
      <c r="G149" s="541">
        <v>4670.6</v>
      </c>
      <c r="H149" s="541">
        <f t="shared" si="5"/>
        <v>46.706</v>
      </c>
    </row>
    <row r="150" spans="1:8" ht="14.25">
      <c r="A150" s="87"/>
      <c r="B150" s="246"/>
      <c r="C150" s="247"/>
      <c r="D150" s="127">
        <v>6057</v>
      </c>
      <c r="E150" s="1031" t="s">
        <v>159</v>
      </c>
      <c r="F150" s="522">
        <v>21328.2</v>
      </c>
      <c r="G150" s="522">
        <v>0</v>
      </c>
      <c r="H150" s="522">
        <f t="shared" si="5"/>
        <v>0</v>
      </c>
    </row>
    <row r="151" spans="1:8" ht="14.25">
      <c r="A151" s="87"/>
      <c r="B151" s="246"/>
      <c r="C151" s="247"/>
      <c r="D151" s="118">
        <v>6059</v>
      </c>
      <c r="E151" s="1030" t="s">
        <v>159</v>
      </c>
      <c r="F151" s="523">
        <v>3763.8</v>
      </c>
      <c r="G151" s="523">
        <v>0</v>
      </c>
      <c r="H151" s="523">
        <f t="shared" si="5"/>
        <v>0</v>
      </c>
    </row>
    <row r="152" spans="1:8" ht="14.25">
      <c r="A152" s="87"/>
      <c r="B152" s="246"/>
      <c r="C152" s="247"/>
      <c r="D152" s="118">
        <v>6060</v>
      </c>
      <c r="E152" s="205" t="s">
        <v>175</v>
      </c>
      <c r="F152" s="541">
        <v>2450</v>
      </c>
      <c r="G152" s="541">
        <v>2450</v>
      </c>
      <c r="H152" s="541">
        <f t="shared" si="5"/>
        <v>100</v>
      </c>
    </row>
    <row r="153" spans="1:8" ht="22.5">
      <c r="A153" s="87"/>
      <c r="B153" s="246"/>
      <c r="C153" s="247"/>
      <c r="D153" s="783">
        <v>6067</v>
      </c>
      <c r="E153" s="937" t="s">
        <v>406</v>
      </c>
      <c r="F153" s="522">
        <v>496904.8</v>
      </c>
      <c r="G153" s="522">
        <v>0</v>
      </c>
      <c r="H153" s="522">
        <f t="shared" si="5"/>
        <v>0</v>
      </c>
    </row>
    <row r="154" spans="1:8" ht="22.5">
      <c r="A154" s="87"/>
      <c r="B154" s="246"/>
      <c r="C154" s="230"/>
      <c r="D154" s="783">
        <v>6069</v>
      </c>
      <c r="E154" s="937" t="s">
        <v>406</v>
      </c>
      <c r="F154" s="522">
        <v>87689.2</v>
      </c>
      <c r="G154" s="522">
        <v>0</v>
      </c>
      <c r="H154" s="522">
        <f t="shared" si="5"/>
        <v>0</v>
      </c>
    </row>
    <row r="155" spans="1:8" ht="14.25">
      <c r="A155" s="87"/>
      <c r="B155" s="247"/>
      <c r="C155" s="1133" t="s">
        <v>17</v>
      </c>
      <c r="D155" s="1133"/>
      <c r="E155" s="1134"/>
      <c r="F155" s="150">
        <f>SUM(F127:F154)</f>
        <v>2606012</v>
      </c>
      <c r="G155" s="150">
        <f>SUM(G127:G154)</f>
        <v>1111156.34</v>
      </c>
      <c r="H155" s="150">
        <f t="shared" si="5"/>
        <v>42.638189693677546</v>
      </c>
    </row>
    <row r="156" spans="1:8" ht="14.25">
      <c r="A156" s="179"/>
      <c r="B156" s="253"/>
      <c r="C156" s="127">
        <v>75075</v>
      </c>
      <c r="D156" s="99" t="s">
        <v>135</v>
      </c>
      <c r="E156" s="157"/>
      <c r="F156" s="1017"/>
      <c r="G156" s="1017"/>
      <c r="H156" s="1018"/>
    </row>
    <row r="157" spans="1:8" ht="33.75">
      <c r="A157" s="179"/>
      <c r="B157" s="253"/>
      <c r="C157" s="83"/>
      <c r="D157" s="526">
        <v>2320</v>
      </c>
      <c r="E157" s="220" t="s">
        <v>408</v>
      </c>
      <c r="F157" s="522">
        <v>2000</v>
      </c>
      <c r="G157" s="522">
        <v>2000</v>
      </c>
      <c r="H157" s="522">
        <f>G157/F157%</f>
        <v>100</v>
      </c>
    </row>
    <row r="158" spans="1:8" ht="22.5">
      <c r="A158" s="179"/>
      <c r="B158" s="253"/>
      <c r="C158" s="83"/>
      <c r="D158" s="526">
        <v>3040</v>
      </c>
      <c r="E158" s="220" t="s">
        <v>407</v>
      </c>
      <c r="F158" s="522">
        <v>200</v>
      </c>
      <c r="G158" s="522">
        <v>200</v>
      </c>
      <c r="H158" s="522">
        <f>G158/F158%</f>
        <v>100</v>
      </c>
    </row>
    <row r="159" spans="1:8" ht="14.25" hidden="1">
      <c r="A159" s="179"/>
      <c r="B159" s="253"/>
      <c r="C159" s="121"/>
      <c r="D159" s="119">
        <v>4170</v>
      </c>
      <c r="E159" s="202" t="s">
        <v>153</v>
      </c>
      <c r="F159" s="523"/>
      <c r="G159" s="523"/>
      <c r="H159" s="523"/>
    </row>
    <row r="160" spans="1:8" ht="14.25">
      <c r="A160" s="179"/>
      <c r="B160" s="253"/>
      <c r="C160" s="121"/>
      <c r="D160" s="118">
        <v>4210</v>
      </c>
      <c r="E160" s="85" t="s">
        <v>167</v>
      </c>
      <c r="F160" s="544">
        <v>15000</v>
      </c>
      <c r="G160" s="544">
        <v>4955.68</v>
      </c>
      <c r="H160" s="544">
        <f>G160/F160%</f>
        <v>33.037866666666666</v>
      </c>
    </row>
    <row r="161" spans="1:8" ht="14.25">
      <c r="A161" s="179"/>
      <c r="B161" s="253"/>
      <c r="C161" s="121"/>
      <c r="D161" s="183">
        <v>4300</v>
      </c>
      <c r="E161" s="85" t="s">
        <v>164</v>
      </c>
      <c r="F161" s="544">
        <v>12800</v>
      </c>
      <c r="G161" s="544">
        <v>5594.7</v>
      </c>
      <c r="H161" s="544">
        <f>G161/F161%</f>
        <v>43.70859375</v>
      </c>
    </row>
    <row r="162" spans="1:8" ht="14.25">
      <c r="A162" s="179"/>
      <c r="B162" s="253"/>
      <c r="C162" s="1121" t="s">
        <v>17</v>
      </c>
      <c r="D162" s="1121"/>
      <c r="E162" s="1122"/>
      <c r="F162" s="164">
        <f>SUM(F157:F161)</f>
        <v>30000</v>
      </c>
      <c r="G162" s="164">
        <f>SUM(G157:G161)</f>
        <v>12750.380000000001</v>
      </c>
      <c r="H162" s="780">
        <f>G162/F162%</f>
        <v>42.50126666666667</v>
      </c>
    </row>
    <row r="163" spans="1:8" ht="14.25">
      <c r="A163" s="179"/>
      <c r="B163" s="253"/>
      <c r="C163" s="83">
        <v>75095</v>
      </c>
      <c r="D163" s="130" t="s">
        <v>19</v>
      </c>
      <c r="E163" s="232"/>
      <c r="F163" s="786"/>
      <c r="G163" s="786"/>
      <c r="H163" s="1020"/>
    </row>
    <row r="164" spans="1:8" ht="48" customHeight="1">
      <c r="A164" s="179"/>
      <c r="B164" s="253"/>
      <c r="C164" s="83"/>
      <c r="D164" s="526">
        <v>2909</v>
      </c>
      <c r="E164" s="220" t="s">
        <v>410</v>
      </c>
      <c r="F164" s="522">
        <v>2655</v>
      </c>
      <c r="G164" s="522">
        <v>2646</v>
      </c>
      <c r="H164" s="522">
        <f>G164/F164%</f>
        <v>99.66101694915254</v>
      </c>
    </row>
    <row r="165" spans="1:8" ht="14.25">
      <c r="A165" s="179"/>
      <c r="B165" s="253"/>
      <c r="C165" s="93"/>
      <c r="D165" s="526">
        <v>4430</v>
      </c>
      <c r="E165" s="220" t="s">
        <v>155</v>
      </c>
      <c r="F165" s="522">
        <v>10309</v>
      </c>
      <c r="G165" s="522">
        <v>10274</v>
      </c>
      <c r="H165" s="522">
        <f>G165/F165%</f>
        <v>99.6604908332525</v>
      </c>
    </row>
    <row r="166" spans="1:8" ht="14.25">
      <c r="A166" s="1014"/>
      <c r="B166" s="1016"/>
      <c r="C166" s="1114" t="s">
        <v>17</v>
      </c>
      <c r="D166" s="1133"/>
      <c r="E166" s="1134"/>
      <c r="F166" s="150">
        <f>SUM(F164:F165)</f>
        <v>12964</v>
      </c>
      <c r="G166" s="150">
        <f>SUM(G164:G165)</f>
        <v>12920</v>
      </c>
      <c r="H166" s="1019">
        <f>G166/F166%</f>
        <v>99.66059858068499</v>
      </c>
    </row>
    <row r="167" spans="1:8" ht="14.25">
      <c r="A167" s="77" t="s">
        <v>60</v>
      </c>
      <c r="B167" s="113"/>
      <c r="C167" s="78"/>
      <c r="D167" s="78"/>
      <c r="E167" s="123"/>
      <c r="F167" s="791">
        <f>F166+F162+F155+F125+F117</f>
        <v>2891775</v>
      </c>
      <c r="G167" s="791">
        <f>G166+G162+G155+G125+G117</f>
        <v>1264632.15</v>
      </c>
      <c r="H167" s="791">
        <f>G167/F167%</f>
        <v>43.732038280986586</v>
      </c>
    </row>
    <row r="168" spans="1:8" ht="14.25">
      <c r="A168" s="80">
        <v>8</v>
      </c>
      <c r="B168" s="129">
        <v>751</v>
      </c>
      <c r="C168" s="130" t="s">
        <v>176</v>
      </c>
      <c r="D168" s="113"/>
      <c r="E168" s="111"/>
      <c r="F168" s="561"/>
      <c r="G168" s="561"/>
      <c r="H168" s="584"/>
    </row>
    <row r="169" spans="1:8" ht="14.25">
      <c r="A169" s="80"/>
      <c r="B169" s="87"/>
      <c r="C169" s="95">
        <v>75101</v>
      </c>
      <c r="D169" s="104" t="s">
        <v>177</v>
      </c>
      <c r="E169" s="79"/>
      <c r="F169" s="539"/>
      <c r="G169" s="539"/>
      <c r="H169" s="540"/>
    </row>
    <row r="170" spans="1:8" ht="14.25">
      <c r="A170" s="80"/>
      <c r="B170" s="87"/>
      <c r="C170" s="80"/>
      <c r="D170" s="120">
        <v>4110</v>
      </c>
      <c r="E170" s="85" t="s">
        <v>357</v>
      </c>
      <c r="F170" s="544">
        <v>94</v>
      </c>
      <c r="G170" s="544">
        <v>0</v>
      </c>
      <c r="H170" s="544">
        <f>G170/F170%</f>
        <v>0</v>
      </c>
    </row>
    <row r="171" spans="1:8" ht="14.25" hidden="1">
      <c r="A171" s="80"/>
      <c r="B171" s="87"/>
      <c r="C171" s="80"/>
      <c r="D171" s="90">
        <v>4120</v>
      </c>
      <c r="E171" s="201" t="s">
        <v>152</v>
      </c>
      <c r="F171" s="544"/>
      <c r="G171" s="544">
        <v>0</v>
      </c>
      <c r="H171" s="544"/>
    </row>
    <row r="172" spans="1:8" ht="14.25">
      <c r="A172" s="80"/>
      <c r="B172" s="87"/>
      <c r="C172" s="80"/>
      <c r="D172" s="128">
        <v>4170</v>
      </c>
      <c r="E172" s="85" t="s">
        <v>153</v>
      </c>
      <c r="F172" s="544">
        <v>550</v>
      </c>
      <c r="G172" s="544">
        <v>0</v>
      </c>
      <c r="H172" s="544">
        <f>G172/F172%</f>
        <v>0</v>
      </c>
    </row>
    <row r="173" spans="1:8" ht="14.25">
      <c r="A173" s="80"/>
      <c r="B173" s="87"/>
      <c r="C173" s="80"/>
      <c r="D173" s="128">
        <v>4210</v>
      </c>
      <c r="E173" s="85" t="s">
        <v>178</v>
      </c>
      <c r="F173" s="544">
        <v>1625</v>
      </c>
      <c r="G173" s="544">
        <v>0</v>
      </c>
      <c r="H173" s="544">
        <f>G173/F173%</f>
        <v>0</v>
      </c>
    </row>
    <row r="174" spans="1:8" ht="14.25">
      <c r="A174" s="670"/>
      <c r="B174" s="195"/>
      <c r="C174" s="1113" t="s">
        <v>17</v>
      </c>
      <c r="D174" s="1114"/>
      <c r="E174" s="1115"/>
      <c r="F174" s="102">
        <f>SUM(F170:F173)</f>
        <v>2269</v>
      </c>
      <c r="G174" s="102">
        <f>SUM(G170:G173)</f>
        <v>0</v>
      </c>
      <c r="H174" s="102">
        <f>G174/F174%</f>
        <v>0</v>
      </c>
    </row>
    <row r="175" spans="1:8" ht="14.25" hidden="1">
      <c r="A175" s="234"/>
      <c r="B175" s="93"/>
      <c r="C175" s="95">
        <v>75107</v>
      </c>
      <c r="D175" s="48" t="s">
        <v>283</v>
      </c>
      <c r="E175" s="23"/>
      <c r="F175" s="175"/>
      <c r="G175" s="173"/>
      <c r="H175" s="88"/>
    </row>
    <row r="176" spans="1:8" ht="14.25" hidden="1">
      <c r="A176" s="234"/>
      <c r="B176" s="93"/>
      <c r="C176" s="125"/>
      <c r="D176" s="231">
        <v>3030</v>
      </c>
      <c r="E176" s="106" t="s">
        <v>172</v>
      </c>
      <c r="F176" s="522"/>
      <c r="G176" s="522"/>
      <c r="H176" s="544" t="e">
        <f aca="true" t="shared" si="6" ref="H176:H183">G176/F176%</f>
        <v>#DIV/0!</v>
      </c>
    </row>
    <row r="177" spans="1:8" ht="14.25" hidden="1">
      <c r="A177" s="234"/>
      <c r="B177" s="93"/>
      <c r="C177" s="80"/>
      <c r="D177" s="120">
        <v>4110</v>
      </c>
      <c r="E177" s="114" t="s">
        <v>151</v>
      </c>
      <c r="F177" s="523"/>
      <c r="G177" s="523"/>
      <c r="H177" s="544" t="e">
        <f t="shared" si="6"/>
        <v>#DIV/0!</v>
      </c>
    </row>
    <row r="178" spans="1:8" ht="14.25" hidden="1">
      <c r="A178" s="234"/>
      <c r="B178" s="93"/>
      <c r="C178" s="80"/>
      <c r="D178" s="90">
        <v>4120</v>
      </c>
      <c r="E178" s="85" t="s">
        <v>152</v>
      </c>
      <c r="F178" s="544"/>
      <c r="G178" s="544"/>
      <c r="H178" s="544" t="e">
        <f t="shared" si="6"/>
        <v>#DIV/0!</v>
      </c>
    </row>
    <row r="179" spans="1:8" ht="14.25" hidden="1">
      <c r="A179" s="234"/>
      <c r="B179" s="93"/>
      <c r="C179" s="80"/>
      <c r="D179" s="128">
        <v>4170</v>
      </c>
      <c r="E179" s="85" t="s">
        <v>153</v>
      </c>
      <c r="F179" s="544"/>
      <c r="G179" s="544"/>
      <c r="H179" s="544" t="e">
        <f t="shared" si="6"/>
        <v>#DIV/0!</v>
      </c>
    </row>
    <row r="180" spans="1:8" ht="14.25" hidden="1">
      <c r="A180" s="670"/>
      <c r="B180" s="671"/>
      <c r="C180" s="165"/>
      <c r="D180" s="672">
        <v>4210</v>
      </c>
      <c r="E180" s="182" t="s">
        <v>178</v>
      </c>
      <c r="F180" s="565"/>
      <c r="G180" s="565"/>
      <c r="H180" s="565" t="e">
        <f t="shared" si="6"/>
        <v>#DIV/0!</v>
      </c>
    </row>
    <row r="181" spans="1:8" ht="14.25" hidden="1">
      <c r="A181" s="234"/>
      <c r="B181" s="93"/>
      <c r="C181" s="87"/>
      <c r="D181" s="669">
        <v>4300</v>
      </c>
      <c r="E181" s="114" t="s">
        <v>164</v>
      </c>
      <c r="F181" s="523"/>
      <c r="G181" s="523"/>
      <c r="H181" s="523" t="e">
        <f t="shared" si="6"/>
        <v>#DIV/0!</v>
      </c>
    </row>
    <row r="182" spans="1:8" ht="14.25" hidden="1">
      <c r="A182" s="247"/>
      <c r="B182" s="93"/>
      <c r="C182" s="87"/>
      <c r="D182" s="84">
        <v>4410</v>
      </c>
      <c r="E182" s="201" t="s">
        <v>163</v>
      </c>
      <c r="F182" s="544"/>
      <c r="G182" s="544"/>
      <c r="H182" s="544" t="e">
        <f t="shared" si="6"/>
        <v>#DIV/0!</v>
      </c>
    </row>
    <row r="183" spans="1:8" ht="14.25" hidden="1">
      <c r="A183" s="247"/>
      <c r="B183" s="93"/>
      <c r="C183" s="1113" t="s">
        <v>17</v>
      </c>
      <c r="D183" s="1114"/>
      <c r="E183" s="1115"/>
      <c r="F183" s="102"/>
      <c r="G183" s="102"/>
      <c r="H183" s="585" t="e">
        <f t="shared" si="6"/>
        <v>#DIV/0!</v>
      </c>
    </row>
    <row r="184" spans="1:8" ht="14.25" hidden="1">
      <c r="A184" s="247"/>
      <c r="B184" s="93"/>
      <c r="C184" s="240"/>
      <c r="D184" s="241"/>
      <c r="E184" s="241"/>
      <c r="F184" s="243"/>
      <c r="G184" s="243"/>
      <c r="H184" s="139"/>
    </row>
    <row r="185" spans="1:8" ht="15" hidden="1">
      <c r="A185" s="247"/>
      <c r="B185" s="252"/>
      <c r="C185" s="527">
        <v>75108</v>
      </c>
      <c r="D185" s="1141" t="s">
        <v>304</v>
      </c>
      <c r="E185" s="1142"/>
      <c r="F185" s="243"/>
      <c r="G185" s="243"/>
      <c r="H185" s="144"/>
    </row>
    <row r="186" spans="1:8" ht="14.25" hidden="1">
      <c r="A186" s="87"/>
      <c r="B186" s="247"/>
      <c r="C186" s="534"/>
      <c r="D186" s="530">
        <v>3030</v>
      </c>
      <c r="E186" s="106" t="s">
        <v>172</v>
      </c>
      <c r="F186" s="224"/>
      <c r="G186" s="224"/>
      <c r="H186" s="224" t="e">
        <f>G186/F186%</f>
        <v>#DIV/0!</v>
      </c>
    </row>
    <row r="187" spans="1:8" ht="14.25" hidden="1">
      <c r="A187" s="87"/>
      <c r="B187" s="247"/>
      <c r="C187" s="534"/>
      <c r="D187" s="531">
        <v>4110</v>
      </c>
      <c r="E187" s="114" t="s">
        <v>151</v>
      </c>
      <c r="F187" s="224"/>
      <c r="G187" s="224"/>
      <c r="H187" s="224" t="e">
        <f aca="true" t="shared" si="7" ref="H187:H192">G187/F187%</f>
        <v>#DIV/0!</v>
      </c>
    </row>
    <row r="188" spans="1:8" ht="14.25" hidden="1">
      <c r="A188" s="87"/>
      <c r="B188" s="247"/>
      <c r="C188" s="534"/>
      <c r="D188" s="531">
        <v>4120</v>
      </c>
      <c r="E188" s="85" t="s">
        <v>152</v>
      </c>
      <c r="F188" s="224"/>
      <c r="G188" s="224"/>
      <c r="H188" s="224" t="e">
        <f t="shared" si="7"/>
        <v>#DIV/0!</v>
      </c>
    </row>
    <row r="189" spans="1:8" ht="14.25" hidden="1">
      <c r="A189" s="87"/>
      <c r="B189" s="247"/>
      <c r="C189" s="534"/>
      <c r="D189" s="531">
        <v>4170</v>
      </c>
      <c r="E189" s="85" t="s">
        <v>153</v>
      </c>
      <c r="F189" s="224"/>
      <c r="G189" s="224"/>
      <c r="H189" s="224" t="e">
        <f t="shared" si="7"/>
        <v>#DIV/0!</v>
      </c>
    </row>
    <row r="190" spans="1:8" ht="14.25" hidden="1">
      <c r="A190" s="87"/>
      <c r="B190" s="247"/>
      <c r="C190" s="534"/>
      <c r="D190" s="531">
        <v>4210</v>
      </c>
      <c r="E190" s="85" t="s">
        <v>178</v>
      </c>
      <c r="F190" s="224"/>
      <c r="G190" s="224"/>
      <c r="H190" s="224" t="e">
        <f t="shared" si="7"/>
        <v>#DIV/0!</v>
      </c>
    </row>
    <row r="191" spans="1:8" ht="14.25" hidden="1">
      <c r="A191" s="87"/>
      <c r="B191" s="247"/>
      <c r="C191" s="535"/>
      <c r="D191" s="532">
        <v>4410</v>
      </c>
      <c r="E191" s="201" t="s">
        <v>163</v>
      </c>
      <c r="F191" s="224"/>
      <c r="G191" s="224"/>
      <c r="H191" s="224" t="e">
        <f t="shared" si="7"/>
        <v>#DIV/0!</v>
      </c>
    </row>
    <row r="192" spans="1:8" ht="14.25" hidden="1">
      <c r="A192" s="87"/>
      <c r="B192" s="247"/>
      <c r="C192" s="1139" t="s">
        <v>17</v>
      </c>
      <c r="D192" s="1140"/>
      <c r="E192" s="1140"/>
      <c r="F192" s="529"/>
      <c r="G192" s="529"/>
      <c r="H192" s="529" t="e">
        <f t="shared" si="7"/>
        <v>#DIV/0!</v>
      </c>
    </row>
    <row r="193" spans="1:8" ht="15" hidden="1">
      <c r="A193" s="87"/>
      <c r="B193" s="247"/>
      <c r="C193" s="527">
        <v>75109</v>
      </c>
      <c r="D193" s="1141" t="s">
        <v>316</v>
      </c>
      <c r="E193" s="1142"/>
      <c r="F193" s="537"/>
      <c r="G193" s="537"/>
      <c r="H193" s="538"/>
    </row>
    <row r="194" spans="1:8" ht="14.25" hidden="1">
      <c r="A194" s="87"/>
      <c r="B194" s="247"/>
      <c r="C194" s="534"/>
      <c r="D194" s="526">
        <v>3030</v>
      </c>
      <c r="E194" s="106" t="s">
        <v>172</v>
      </c>
      <c r="F194" s="224"/>
      <c r="G194" s="224"/>
      <c r="H194" s="224" t="e">
        <f aca="true" t="shared" si="8" ref="H194:H199">G194/F194%</f>
        <v>#DIV/0!</v>
      </c>
    </row>
    <row r="195" spans="1:8" ht="14.25" hidden="1">
      <c r="A195" s="87"/>
      <c r="B195" s="247"/>
      <c r="C195" s="534"/>
      <c r="D195" s="526">
        <v>4110</v>
      </c>
      <c r="E195" s="114" t="s">
        <v>151</v>
      </c>
      <c r="F195" s="224"/>
      <c r="G195" s="224"/>
      <c r="H195" s="224" t="e">
        <f t="shared" si="8"/>
        <v>#DIV/0!</v>
      </c>
    </row>
    <row r="196" spans="1:8" ht="14.25" hidden="1">
      <c r="A196" s="87"/>
      <c r="B196" s="247"/>
      <c r="C196" s="534"/>
      <c r="D196" s="526">
        <v>4170</v>
      </c>
      <c r="E196" s="85" t="s">
        <v>153</v>
      </c>
      <c r="F196" s="224"/>
      <c r="G196" s="224"/>
      <c r="H196" s="224" t="e">
        <f t="shared" si="8"/>
        <v>#DIV/0!</v>
      </c>
    </row>
    <row r="197" spans="1:8" ht="14.25" hidden="1">
      <c r="A197" s="87"/>
      <c r="B197" s="247"/>
      <c r="C197" s="534"/>
      <c r="D197" s="526">
        <v>4210</v>
      </c>
      <c r="E197" s="85" t="s">
        <v>178</v>
      </c>
      <c r="F197" s="224"/>
      <c r="G197" s="224"/>
      <c r="H197" s="224" t="e">
        <f t="shared" si="8"/>
        <v>#DIV/0!</v>
      </c>
    </row>
    <row r="198" spans="1:8" ht="14.25" hidden="1">
      <c r="A198" s="87"/>
      <c r="B198" s="247"/>
      <c r="C198" s="535"/>
      <c r="D198" s="526">
        <v>4410</v>
      </c>
      <c r="E198" s="201" t="s">
        <v>163</v>
      </c>
      <c r="F198" s="224"/>
      <c r="G198" s="224"/>
      <c r="H198" s="224" t="e">
        <f t="shared" si="8"/>
        <v>#DIV/0!</v>
      </c>
    </row>
    <row r="199" spans="1:8" ht="14.25" hidden="1">
      <c r="A199" s="87"/>
      <c r="B199" s="247"/>
      <c r="C199" s="1139" t="s">
        <v>17</v>
      </c>
      <c r="D199" s="1140"/>
      <c r="E199" s="1140"/>
      <c r="F199" s="529"/>
      <c r="G199" s="529"/>
      <c r="H199" s="529" t="e">
        <f t="shared" si="8"/>
        <v>#DIV/0!</v>
      </c>
    </row>
    <row r="200" spans="1:8" ht="15" hidden="1">
      <c r="A200" s="87"/>
      <c r="B200" s="247"/>
      <c r="C200" s="527">
        <v>75110</v>
      </c>
      <c r="D200" s="1157" t="s">
        <v>306</v>
      </c>
      <c r="E200" s="1158"/>
      <c r="F200" s="537"/>
      <c r="G200" s="537"/>
      <c r="H200" s="538"/>
    </row>
    <row r="201" spans="1:8" ht="14.25" hidden="1">
      <c r="A201" s="87"/>
      <c r="B201" s="247"/>
      <c r="C201" s="534"/>
      <c r="D201" s="536">
        <v>3030</v>
      </c>
      <c r="E201" s="106" t="s">
        <v>172</v>
      </c>
      <c r="F201" s="224"/>
      <c r="G201" s="224"/>
      <c r="H201" s="224" t="e">
        <f>G201/F201%</f>
        <v>#DIV/0!</v>
      </c>
    </row>
    <row r="202" spans="1:8" ht="14.25" hidden="1">
      <c r="A202" s="87"/>
      <c r="B202" s="247"/>
      <c r="C202" s="534"/>
      <c r="D202" s="536">
        <v>4110</v>
      </c>
      <c r="E202" s="114" t="s">
        <v>151</v>
      </c>
      <c r="F202" s="224"/>
      <c r="G202" s="224"/>
      <c r="H202" s="224" t="e">
        <f aca="true" t="shared" si="9" ref="H202:H208">G202/F202%</f>
        <v>#DIV/0!</v>
      </c>
    </row>
    <row r="203" spans="1:8" ht="14.25" hidden="1">
      <c r="A203" s="87"/>
      <c r="B203" s="247"/>
      <c r="C203" s="534"/>
      <c r="D203" s="536">
        <v>4120</v>
      </c>
      <c r="E203" s="85" t="s">
        <v>152</v>
      </c>
      <c r="F203" s="224"/>
      <c r="G203" s="224"/>
      <c r="H203" s="224" t="e">
        <f t="shared" si="9"/>
        <v>#DIV/0!</v>
      </c>
    </row>
    <row r="204" spans="1:8" ht="14.25" hidden="1">
      <c r="A204" s="87"/>
      <c r="B204" s="247"/>
      <c r="C204" s="534"/>
      <c r="D204" s="536">
        <v>4170</v>
      </c>
      <c r="E204" s="85" t="s">
        <v>153</v>
      </c>
      <c r="F204" s="224"/>
      <c r="G204" s="224"/>
      <c r="H204" s="224" t="e">
        <f t="shared" si="9"/>
        <v>#DIV/0!</v>
      </c>
    </row>
    <row r="205" spans="1:8" ht="14.25" hidden="1">
      <c r="A205" s="87"/>
      <c r="B205" s="247"/>
      <c r="C205" s="534"/>
      <c r="D205" s="536">
        <v>4210</v>
      </c>
      <c r="E205" s="85" t="s">
        <v>178</v>
      </c>
      <c r="F205" s="224"/>
      <c r="G205" s="224"/>
      <c r="H205" s="224" t="e">
        <f t="shared" si="9"/>
        <v>#DIV/0!</v>
      </c>
    </row>
    <row r="206" spans="1:8" ht="14.25" hidden="1">
      <c r="A206" s="87"/>
      <c r="B206" s="247"/>
      <c r="C206" s="535"/>
      <c r="D206" s="536">
        <v>4410</v>
      </c>
      <c r="E206" s="201" t="s">
        <v>163</v>
      </c>
      <c r="F206" s="224"/>
      <c r="G206" s="224"/>
      <c r="H206" s="224" t="e">
        <f t="shared" si="9"/>
        <v>#DIV/0!</v>
      </c>
    </row>
    <row r="207" spans="1:8" ht="14.25" hidden="1">
      <c r="A207" s="87"/>
      <c r="B207" s="230"/>
      <c r="C207" s="1153" t="s">
        <v>17</v>
      </c>
      <c r="D207" s="1154"/>
      <c r="E207" s="1154"/>
      <c r="F207" s="529"/>
      <c r="G207" s="529"/>
      <c r="H207" s="529" t="e">
        <f t="shared" si="9"/>
        <v>#DIV/0!</v>
      </c>
    </row>
    <row r="208" spans="1:8" ht="14.25" hidden="1">
      <c r="A208" s="99" t="s">
        <v>179</v>
      </c>
      <c r="B208" s="93"/>
      <c r="C208" s="100"/>
      <c r="D208" s="100"/>
      <c r="E208" s="101"/>
      <c r="F208" s="795"/>
      <c r="G208" s="795"/>
      <c r="H208" s="796" t="e">
        <f t="shared" si="9"/>
        <v>#DIV/0!</v>
      </c>
    </row>
    <row r="209" spans="1:8" ht="14.25">
      <c r="A209" s="1189" t="s">
        <v>344</v>
      </c>
      <c r="B209" s="1190"/>
      <c r="C209" s="1190"/>
      <c r="D209" s="1190"/>
      <c r="E209" s="1190"/>
      <c r="F209" s="797">
        <f>F174</f>
        <v>2269</v>
      </c>
      <c r="G209" s="797">
        <f>G174</f>
        <v>0</v>
      </c>
      <c r="H209" s="797">
        <f>G209/F209%</f>
        <v>0</v>
      </c>
    </row>
    <row r="210" spans="1:8" ht="14.25">
      <c r="A210" s="80">
        <v>9</v>
      </c>
      <c r="B210" s="129">
        <v>752</v>
      </c>
      <c r="C210" s="130" t="s">
        <v>243</v>
      </c>
      <c r="D210" s="113"/>
      <c r="E210" s="111"/>
      <c r="F210" s="561"/>
      <c r="G210" s="561"/>
      <c r="H210" s="584"/>
    </row>
    <row r="211" spans="1:8" ht="14.25">
      <c r="A211" s="80"/>
      <c r="B211" s="87"/>
      <c r="C211" s="95">
        <v>75212</v>
      </c>
      <c r="D211" s="132" t="s">
        <v>241</v>
      </c>
      <c r="E211" s="157"/>
      <c r="F211" s="554"/>
      <c r="G211" s="554"/>
      <c r="H211" s="580"/>
    </row>
    <row r="212" spans="1:8" ht="14.25">
      <c r="A212" s="80"/>
      <c r="B212" s="87"/>
      <c r="C212" s="87"/>
      <c r="D212" s="223">
        <v>4210</v>
      </c>
      <c r="E212" s="220" t="s">
        <v>178</v>
      </c>
      <c r="F212" s="522">
        <v>137</v>
      </c>
      <c r="G212" s="522">
        <v>0</v>
      </c>
      <c r="H212" s="522">
        <f>G212/F212%</f>
        <v>0</v>
      </c>
    </row>
    <row r="213" spans="1:8" ht="14.25">
      <c r="A213" s="80"/>
      <c r="B213" s="93"/>
      <c r="C213" s="87"/>
      <c r="D213" s="223">
        <v>4300</v>
      </c>
      <c r="E213" s="85" t="s">
        <v>164</v>
      </c>
      <c r="F213" s="522">
        <v>1500</v>
      </c>
      <c r="G213" s="522">
        <v>0</v>
      </c>
      <c r="H213" s="522">
        <v>0</v>
      </c>
    </row>
    <row r="214" spans="1:8" ht="22.5">
      <c r="A214" s="80"/>
      <c r="B214" s="93"/>
      <c r="C214" s="87"/>
      <c r="D214" s="223">
        <v>4700</v>
      </c>
      <c r="E214" s="865" t="s">
        <v>170</v>
      </c>
      <c r="F214" s="522">
        <v>63</v>
      </c>
      <c r="G214" s="522">
        <v>63</v>
      </c>
      <c r="H214" s="522">
        <f>G214/F214%</f>
        <v>100</v>
      </c>
    </row>
    <row r="215" spans="1:8" ht="14.25">
      <c r="A215" s="80"/>
      <c r="B215" s="121"/>
      <c r="C215" s="1113" t="s">
        <v>17</v>
      </c>
      <c r="D215" s="1133"/>
      <c r="E215" s="1134"/>
      <c r="F215" s="150">
        <f>SUM(F212:F214)</f>
        <v>1700</v>
      </c>
      <c r="G215" s="150">
        <f>SUM(G212:G214)</f>
        <v>63</v>
      </c>
      <c r="H215" s="523">
        <f>G215/F215%</f>
        <v>3.7058823529411766</v>
      </c>
    </row>
    <row r="216" spans="1:8" ht="14.25">
      <c r="A216" s="77" t="s">
        <v>240</v>
      </c>
      <c r="B216" s="78"/>
      <c r="C216" s="78"/>
      <c r="D216" s="78"/>
      <c r="E216" s="123"/>
      <c r="F216" s="791">
        <f>F215</f>
        <v>1700</v>
      </c>
      <c r="G216" s="791">
        <f>G215</f>
        <v>63</v>
      </c>
      <c r="H216" s="798">
        <f>G216/F216%</f>
        <v>3.7058823529411766</v>
      </c>
    </row>
    <row r="217" spans="1:8" ht="14.25">
      <c r="A217" s="806">
        <v>10</v>
      </c>
      <c r="B217" s="103">
        <v>754</v>
      </c>
      <c r="C217" s="132" t="s">
        <v>143</v>
      </c>
      <c r="D217" s="78"/>
      <c r="E217" s="79"/>
      <c r="F217" s="539"/>
      <c r="G217" s="539"/>
      <c r="H217" s="544"/>
    </row>
    <row r="218" spans="1:8" ht="14.25">
      <c r="A218" s="707"/>
      <c r="B218" s="129"/>
      <c r="C218" s="95">
        <v>75404</v>
      </c>
      <c r="D218" s="104" t="s">
        <v>289</v>
      </c>
      <c r="E218" s="157"/>
      <c r="F218" s="554"/>
      <c r="G218" s="554"/>
      <c r="H218" s="544"/>
    </row>
    <row r="219" spans="1:8" ht="22.5">
      <c r="A219" s="707"/>
      <c r="B219" s="129"/>
      <c r="C219" s="125"/>
      <c r="D219" s="776">
        <v>2300</v>
      </c>
      <c r="E219" s="220" t="s">
        <v>341</v>
      </c>
      <c r="F219" s="522">
        <v>24000</v>
      </c>
      <c r="G219" s="522">
        <v>0</v>
      </c>
      <c r="H219" s="544">
        <f>G219/F219%</f>
        <v>0</v>
      </c>
    </row>
    <row r="220" spans="1:8" ht="22.5" hidden="1">
      <c r="A220" s="707"/>
      <c r="B220" s="129"/>
      <c r="C220" s="80"/>
      <c r="D220" s="128">
        <v>3000</v>
      </c>
      <c r="E220" s="220" t="s">
        <v>341</v>
      </c>
      <c r="F220" s="523"/>
      <c r="G220" s="523"/>
      <c r="H220" s="544" t="e">
        <f>G220/F220%</f>
        <v>#DIV/0!</v>
      </c>
    </row>
    <row r="221" spans="1:8" ht="14.25">
      <c r="A221" s="707"/>
      <c r="B221" s="129"/>
      <c r="C221" s="1113" t="s">
        <v>17</v>
      </c>
      <c r="D221" s="1114"/>
      <c r="E221" s="1115"/>
      <c r="F221" s="102">
        <f>F219</f>
        <v>24000</v>
      </c>
      <c r="G221" s="102">
        <f>G219</f>
        <v>0</v>
      </c>
      <c r="H221" s="102">
        <f>G221/F221%</f>
        <v>0</v>
      </c>
    </row>
    <row r="222" spans="1:8" ht="14.25">
      <c r="A222" s="707"/>
      <c r="B222" s="129"/>
      <c r="C222" s="95">
        <v>75410</v>
      </c>
      <c r="D222" s="104" t="s">
        <v>401</v>
      </c>
      <c r="E222" s="157"/>
      <c r="F222" s="554"/>
      <c r="G222" s="554"/>
      <c r="H222" s="544"/>
    </row>
    <row r="223" spans="1:8" ht="22.5">
      <c r="A223" s="707"/>
      <c r="B223" s="129"/>
      <c r="C223" s="125"/>
      <c r="D223" s="776">
        <v>6170</v>
      </c>
      <c r="E223" s="220" t="s">
        <v>341</v>
      </c>
      <c r="F223" s="522">
        <v>6000</v>
      </c>
      <c r="G223" s="522">
        <v>0</v>
      </c>
      <c r="H223" s="544">
        <f>G223/F223%</f>
        <v>0</v>
      </c>
    </row>
    <row r="224" spans="1:8" ht="14.25" hidden="1">
      <c r="A224" s="707"/>
      <c r="B224" s="129"/>
      <c r="C224" s="80"/>
      <c r="D224" s="128"/>
      <c r="E224" s="220"/>
      <c r="F224" s="523"/>
      <c r="G224" s="523"/>
      <c r="H224" s="544"/>
    </row>
    <row r="225" spans="1:8" ht="14.25">
      <c r="A225" s="707"/>
      <c r="B225" s="129"/>
      <c r="C225" s="1113" t="s">
        <v>17</v>
      </c>
      <c r="D225" s="1114"/>
      <c r="E225" s="1115"/>
      <c r="F225" s="102">
        <f>F223</f>
        <v>6000</v>
      </c>
      <c r="G225" s="102">
        <f>G223</f>
        <v>0</v>
      </c>
      <c r="H225" s="102">
        <f>G225/F225%</f>
        <v>0</v>
      </c>
    </row>
    <row r="226" spans="1:8" ht="14.25">
      <c r="A226" s="235"/>
      <c r="B226" s="8"/>
      <c r="C226" s="95">
        <v>75412</v>
      </c>
      <c r="D226" s="104" t="s">
        <v>65</v>
      </c>
      <c r="E226" s="79"/>
      <c r="F226" s="539"/>
      <c r="G226" s="554"/>
      <c r="H226" s="540"/>
    </row>
    <row r="227" spans="1:8" ht="22.5">
      <c r="A227" s="235"/>
      <c r="B227" s="8"/>
      <c r="C227" s="80"/>
      <c r="D227" s="90">
        <v>2820</v>
      </c>
      <c r="E227" s="126" t="s">
        <v>355</v>
      </c>
      <c r="F227" s="562">
        <v>80000</v>
      </c>
      <c r="G227" s="541">
        <v>45000</v>
      </c>
      <c r="H227" s="542">
        <f aca="true" t="shared" si="10" ref="H227:H238">G227/F227%</f>
        <v>56.25</v>
      </c>
    </row>
    <row r="228" spans="1:8" ht="14.25">
      <c r="A228" s="707"/>
      <c r="B228" s="87"/>
      <c r="C228" s="80"/>
      <c r="D228" s="120">
        <v>4110</v>
      </c>
      <c r="E228" s="85" t="s">
        <v>357</v>
      </c>
      <c r="F228" s="544">
        <v>1370</v>
      </c>
      <c r="G228" s="544">
        <v>513</v>
      </c>
      <c r="H228" s="544">
        <f t="shared" si="10"/>
        <v>37.44525547445256</v>
      </c>
    </row>
    <row r="229" spans="1:8" ht="14.25">
      <c r="A229" s="707"/>
      <c r="B229" s="87"/>
      <c r="C229" s="80"/>
      <c r="D229" s="90">
        <v>4120</v>
      </c>
      <c r="E229" s="85" t="s">
        <v>152</v>
      </c>
      <c r="F229" s="544">
        <v>130</v>
      </c>
      <c r="G229" s="544">
        <v>36.76</v>
      </c>
      <c r="H229" s="544">
        <f t="shared" si="10"/>
        <v>28.276923076923076</v>
      </c>
    </row>
    <row r="230" spans="1:8" ht="14.25">
      <c r="A230" s="235"/>
      <c r="B230" s="8"/>
      <c r="C230" s="80"/>
      <c r="D230" s="119">
        <v>4170</v>
      </c>
      <c r="E230" s="85" t="s">
        <v>153</v>
      </c>
      <c r="F230" s="562">
        <v>17900</v>
      </c>
      <c r="G230" s="541">
        <v>9000</v>
      </c>
      <c r="H230" s="542">
        <f t="shared" si="10"/>
        <v>50.279329608938546</v>
      </c>
    </row>
    <row r="231" spans="1:8" ht="14.25">
      <c r="A231" s="235"/>
      <c r="B231" s="8"/>
      <c r="C231" s="80"/>
      <c r="D231" s="128">
        <v>4210</v>
      </c>
      <c r="E231" s="85" t="s">
        <v>178</v>
      </c>
      <c r="F231" s="544">
        <v>8480</v>
      </c>
      <c r="G231" s="544">
        <v>3085.08</v>
      </c>
      <c r="H231" s="542">
        <f t="shared" si="10"/>
        <v>36.38066037735849</v>
      </c>
    </row>
    <row r="232" spans="1:8" ht="14.25">
      <c r="A232" s="235"/>
      <c r="B232" s="8"/>
      <c r="C232" s="80"/>
      <c r="D232" s="128">
        <v>4260</v>
      </c>
      <c r="E232" s="85" t="s">
        <v>162</v>
      </c>
      <c r="F232" s="544">
        <v>13000</v>
      </c>
      <c r="G232" s="544">
        <v>10789.06</v>
      </c>
      <c r="H232" s="565">
        <f t="shared" si="10"/>
        <v>82.99276923076923</v>
      </c>
    </row>
    <row r="233" spans="1:8" ht="14.25">
      <c r="A233" s="235"/>
      <c r="B233" s="8"/>
      <c r="C233" s="80"/>
      <c r="D233" s="128">
        <v>4280</v>
      </c>
      <c r="E233" s="204" t="s">
        <v>174</v>
      </c>
      <c r="F233" s="544">
        <v>8000</v>
      </c>
      <c r="G233" s="544">
        <v>3541</v>
      </c>
      <c r="H233" s="586">
        <f>G233/F233%</f>
        <v>44.2625</v>
      </c>
    </row>
    <row r="234" spans="1:8" ht="14.25">
      <c r="A234" s="235"/>
      <c r="B234" s="8"/>
      <c r="C234" s="80"/>
      <c r="D234" s="128">
        <v>4300</v>
      </c>
      <c r="E234" s="85" t="s">
        <v>164</v>
      </c>
      <c r="F234" s="544">
        <v>4700</v>
      </c>
      <c r="G234" s="544">
        <v>4173.41</v>
      </c>
      <c r="H234" s="542">
        <f t="shared" si="10"/>
        <v>88.7959574468085</v>
      </c>
    </row>
    <row r="235" spans="1:8" ht="14.25">
      <c r="A235" s="235"/>
      <c r="B235" s="8"/>
      <c r="C235" s="80"/>
      <c r="D235" s="120">
        <v>4430</v>
      </c>
      <c r="E235" s="114" t="s">
        <v>155</v>
      </c>
      <c r="F235" s="523">
        <v>10000</v>
      </c>
      <c r="G235" s="523">
        <v>5215</v>
      </c>
      <c r="H235" s="565">
        <f>G235/F235%</f>
        <v>52.15</v>
      </c>
    </row>
    <row r="236" spans="1:8" ht="14.25" customHeight="1">
      <c r="A236" s="235"/>
      <c r="B236" s="8"/>
      <c r="C236" s="80"/>
      <c r="D236" s="119">
        <v>6050</v>
      </c>
      <c r="E236" s="114" t="s">
        <v>159</v>
      </c>
      <c r="F236" s="523">
        <v>7775</v>
      </c>
      <c r="G236" s="523">
        <v>7775</v>
      </c>
      <c r="H236" s="565">
        <f t="shared" si="10"/>
        <v>100</v>
      </c>
    </row>
    <row r="237" spans="1:8" ht="22.5">
      <c r="A237" s="235"/>
      <c r="B237" s="8"/>
      <c r="C237" s="87"/>
      <c r="D237" s="223">
        <v>6060</v>
      </c>
      <c r="E237" s="138" t="s">
        <v>236</v>
      </c>
      <c r="F237" s="523">
        <v>87750</v>
      </c>
      <c r="G237" s="523">
        <v>0</v>
      </c>
      <c r="H237" s="541">
        <f t="shared" si="10"/>
        <v>0</v>
      </c>
    </row>
    <row r="238" spans="1:8" ht="14.25">
      <c r="A238" s="235"/>
      <c r="B238" s="8"/>
      <c r="C238" s="1138" t="s">
        <v>17</v>
      </c>
      <c r="D238" s="1133"/>
      <c r="E238" s="1115"/>
      <c r="F238" s="102">
        <f>SUM(F227:F237)</f>
        <v>239105</v>
      </c>
      <c r="G238" s="102">
        <f>SUM(G227:G237)</f>
        <v>89128.31000000001</v>
      </c>
      <c r="H238" s="88">
        <f t="shared" si="10"/>
        <v>37.2758035172832</v>
      </c>
    </row>
    <row r="239" spans="1:8" ht="14.25">
      <c r="A239" s="236"/>
      <c r="B239" s="236"/>
      <c r="C239" s="229">
        <v>75414</v>
      </c>
      <c r="D239" s="675" t="s">
        <v>66</v>
      </c>
      <c r="E239" s="525"/>
      <c r="F239" s="676"/>
      <c r="G239" s="676"/>
      <c r="H239" s="677"/>
    </row>
    <row r="240" spans="1:8" ht="14.25" hidden="1">
      <c r="A240" s="236"/>
      <c r="B240" s="236"/>
      <c r="C240" s="256"/>
      <c r="D240" s="804">
        <v>4170</v>
      </c>
      <c r="E240" s="673" t="s">
        <v>314</v>
      </c>
      <c r="F240" s="674"/>
      <c r="G240" s="674"/>
      <c r="H240" s="674"/>
    </row>
    <row r="241" spans="1:8" ht="14.25">
      <c r="A241" s="236"/>
      <c r="B241" s="236"/>
      <c r="C241" s="247"/>
      <c r="D241" s="119">
        <v>4210</v>
      </c>
      <c r="E241" s="1011" t="s">
        <v>178</v>
      </c>
      <c r="F241" s="522">
        <v>1000</v>
      </c>
      <c r="G241" s="522">
        <v>0</v>
      </c>
      <c r="H241" s="522">
        <v>0</v>
      </c>
    </row>
    <row r="242" spans="1:8" ht="14.25" hidden="1">
      <c r="A242" s="236"/>
      <c r="B242" s="253"/>
      <c r="C242" s="247"/>
      <c r="D242" s="254">
        <v>4300</v>
      </c>
      <c r="E242" s="547" t="s">
        <v>164</v>
      </c>
      <c r="F242" s="522"/>
      <c r="G242" s="522"/>
      <c r="H242" s="224"/>
    </row>
    <row r="243" spans="1:8" ht="14.25">
      <c r="A243" s="235"/>
      <c r="B243" s="179"/>
      <c r="C243" s="1152" t="s">
        <v>17</v>
      </c>
      <c r="D243" s="1152"/>
      <c r="E243" s="1152"/>
      <c r="F243" s="218">
        <f>SUM(F240+F241+F242)</f>
        <v>1000</v>
      </c>
      <c r="G243" s="218">
        <f>SUM(G240+G241+G242)</f>
        <v>0</v>
      </c>
      <c r="H243" s="207">
        <f>G243/F243%</f>
        <v>0</v>
      </c>
    </row>
    <row r="244" spans="1:8" ht="14.25">
      <c r="A244" s="235"/>
      <c r="B244" s="8"/>
      <c r="C244" s="125">
        <v>75421</v>
      </c>
      <c r="D244" s="625" t="s">
        <v>231</v>
      </c>
      <c r="E244" s="232"/>
      <c r="F244" s="554"/>
      <c r="G244" s="554"/>
      <c r="H244" s="580"/>
    </row>
    <row r="245" spans="1:8" ht="14.25">
      <c r="A245" s="235"/>
      <c r="B245" s="8"/>
      <c r="C245" s="125"/>
      <c r="D245" s="127">
        <v>4260</v>
      </c>
      <c r="E245" s="126" t="s">
        <v>162</v>
      </c>
      <c r="F245" s="572">
        <v>2574</v>
      </c>
      <c r="G245" s="572">
        <v>1928.11</v>
      </c>
      <c r="H245" s="572">
        <f>G245/F245%</f>
        <v>74.90714840714841</v>
      </c>
    </row>
    <row r="246" spans="1:8" ht="14.25">
      <c r="A246" s="235"/>
      <c r="B246" s="8"/>
      <c r="C246" s="87"/>
      <c r="D246" s="223">
        <v>4300</v>
      </c>
      <c r="E246" s="781" t="s">
        <v>164</v>
      </c>
      <c r="F246" s="559">
        <v>50946</v>
      </c>
      <c r="G246" s="559">
        <v>946</v>
      </c>
      <c r="H246" s="583">
        <f>G246/F246%</f>
        <v>1.856868056373415</v>
      </c>
    </row>
    <row r="247" spans="1:8" ht="14.25">
      <c r="A247" s="236"/>
      <c r="B247" s="235"/>
      <c r="C247" s="1138" t="s">
        <v>17</v>
      </c>
      <c r="D247" s="1133"/>
      <c r="E247" s="1134"/>
      <c r="F247" s="208">
        <f>SUM(F245:F246)</f>
        <v>53520</v>
      </c>
      <c r="G247" s="208">
        <f>SUM(G245:G246)</f>
        <v>2874.1099999999997</v>
      </c>
      <c r="H247" s="208">
        <f>G247/F247%</f>
        <v>5.370160687593422</v>
      </c>
    </row>
    <row r="248" spans="1:8" ht="14.25" hidden="1">
      <c r="A248" s="179"/>
      <c r="B248" s="236"/>
      <c r="C248" s="229">
        <v>75495</v>
      </c>
      <c r="D248" s="625" t="s">
        <v>19</v>
      </c>
      <c r="E248" s="111"/>
      <c r="F248" s="558"/>
      <c r="G248" s="558"/>
      <c r="H248" s="582"/>
    </row>
    <row r="249" spans="1:8" ht="14.25" hidden="1">
      <c r="A249" s="179"/>
      <c r="B249" s="236"/>
      <c r="C249" s="230"/>
      <c r="D249" s="118">
        <v>4300</v>
      </c>
      <c r="E249" s="85" t="s">
        <v>164</v>
      </c>
      <c r="F249" s="544"/>
      <c r="G249" s="544"/>
      <c r="H249" s="544">
        <v>0</v>
      </c>
    </row>
    <row r="250" spans="1:8" ht="33.75" hidden="1">
      <c r="A250" s="179"/>
      <c r="B250" s="236"/>
      <c r="C250" s="230"/>
      <c r="D250" s="223">
        <v>6300</v>
      </c>
      <c r="E250" s="123" t="s">
        <v>211</v>
      </c>
      <c r="F250" s="544"/>
      <c r="G250" s="544"/>
      <c r="H250" s="544" t="e">
        <f>G250/F250%</f>
        <v>#DIV/0!</v>
      </c>
    </row>
    <row r="251" spans="1:8" ht="14.25" hidden="1">
      <c r="A251" s="179"/>
      <c r="B251" s="237"/>
      <c r="C251" s="1143" t="s">
        <v>17</v>
      </c>
      <c r="D251" s="1133"/>
      <c r="E251" s="1115"/>
      <c r="F251" s="102"/>
      <c r="G251" s="102"/>
      <c r="H251" s="544" t="e">
        <f>G251/F251%</f>
        <v>#DIV/0!</v>
      </c>
    </row>
    <row r="252" spans="1:8" ht="14.25">
      <c r="A252" s="99" t="s">
        <v>180</v>
      </c>
      <c r="B252" s="100"/>
      <c r="C252" s="78"/>
      <c r="D252" s="78"/>
      <c r="E252" s="123"/>
      <c r="F252" s="791">
        <f>F247+F243+F238+F225+F221</f>
        <v>323625</v>
      </c>
      <c r="G252" s="791">
        <f>G247+G238+G221+G243</f>
        <v>92002.42000000001</v>
      </c>
      <c r="H252" s="799">
        <f>G252/F252%</f>
        <v>28.4287122441097</v>
      </c>
    </row>
    <row r="253" spans="1:8" ht="14.25">
      <c r="A253" s="252">
        <v>11</v>
      </c>
      <c r="B253" s="255">
        <v>757</v>
      </c>
      <c r="C253" s="137" t="s">
        <v>181</v>
      </c>
      <c r="D253" s="113"/>
      <c r="E253" s="111"/>
      <c r="F253" s="561"/>
      <c r="G253" s="561"/>
      <c r="H253" s="584"/>
    </row>
    <row r="254" spans="1:8" ht="14.25">
      <c r="A254" s="247"/>
      <c r="B254" s="247"/>
      <c r="C254" s="119">
        <v>75702</v>
      </c>
      <c r="D254" s="622" t="s">
        <v>182</v>
      </c>
      <c r="E254" s="79"/>
      <c r="F254" s="563"/>
      <c r="G254" s="563"/>
      <c r="H254" s="540"/>
    </row>
    <row r="255" spans="1:8" ht="14.25" hidden="1">
      <c r="A255" s="253"/>
      <c r="B255" s="253"/>
      <c r="C255" s="119"/>
      <c r="D255" s="95">
        <v>4300</v>
      </c>
      <c r="E255" s="85" t="s">
        <v>164</v>
      </c>
      <c r="F255" s="544"/>
      <c r="G255" s="544"/>
      <c r="H255" s="544">
        <v>0</v>
      </c>
    </row>
    <row r="256" spans="1:8" ht="22.5" hidden="1">
      <c r="A256" s="247"/>
      <c r="B256" s="247"/>
      <c r="C256" s="93"/>
      <c r="D256" s="223">
        <v>8010</v>
      </c>
      <c r="E256" s="543" t="s">
        <v>317</v>
      </c>
      <c r="F256" s="541"/>
      <c r="G256" s="541"/>
      <c r="H256" s="542" t="e">
        <f>G256/F256%</f>
        <v>#DIV/0!</v>
      </c>
    </row>
    <row r="257" spans="1:8" ht="22.5" hidden="1">
      <c r="A257" s="247"/>
      <c r="B257" s="247"/>
      <c r="C257" s="93"/>
      <c r="D257" s="223">
        <v>8090</v>
      </c>
      <c r="E257" s="543" t="s">
        <v>318</v>
      </c>
      <c r="F257" s="541"/>
      <c r="G257" s="541"/>
      <c r="H257" s="542" t="e">
        <f>G257/F257%</f>
        <v>#DIV/0!</v>
      </c>
    </row>
    <row r="258" spans="1:8" ht="33.75">
      <c r="A258" s="247"/>
      <c r="B258" s="247"/>
      <c r="C258" s="93"/>
      <c r="D258" s="229">
        <v>8110</v>
      </c>
      <c r="E258" s="933" t="s">
        <v>346</v>
      </c>
      <c r="F258" s="541">
        <v>520000</v>
      </c>
      <c r="G258" s="541">
        <v>282273.66</v>
      </c>
      <c r="H258" s="542">
        <f>G258/F258%</f>
        <v>54.28339615384615</v>
      </c>
    </row>
    <row r="259" spans="1:8" ht="14.25">
      <c r="A259" s="230"/>
      <c r="B259" s="230"/>
      <c r="C259" s="1152" t="s">
        <v>17</v>
      </c>
      <c r="D259" s="1152"/>
      <c r="E259" s="1152"/>
      <c r="F259" s="139">
        <f>F258</f>
        <v>520000</v>
      </c>
      <c r="G259" s="178">
        <f>G258</f>
        <v>282273.66</v>
      </c>
      <c r="H259" s="775">
        <f>G259/F259%</f>
        <v>54.28339615384615</v>
      </c>
    </row>
    <row r="260" spans="1:8" ht="14.25" hidden="1">
      <c r="A260" s="247"/>
      <c r="B260" s="803"/>
      <c r="C260" s="934">
        <v>75704</v>
      </c>
      <c r="D260" s="1187" t="s">
        <v>291</v>
      </c>
      <c r="E260" s="1188"/>
      <c r="F260" s="558"/>
      <c r="G260" s="558"/>
      <c r="H260" s="582"/>
    </row>
    <row r="261" spans="1:8" ht="14.25" hidden="1">
      <c r="A261" s="247"/>
      <c r="B261" s="246"/>
      <c r="C261" s="247"/>
      <c r="D261" s="118">
        <v>8020</v>
      </c>
      <c r="E261" s="85" t="s">
        <v>290</v>
      </c>
      <c r="F261" s="544"/>
      <c r="G261" s="544"/>
      <c r="H261" s="544" t="e">
        <f>G261/F261%</f>
        <v>#DIV/0!</v>
      </c>
    </row>
    <row r="262" spans="1:8" ht="15" customHeight="1" hidden="1">
      <c r="A262" s="247"/>
      <c r="B262" s="246"/>
      <c r="C262" s="230"/>
      <c r="D262" s="783">
        <v>8030</v>
      </c>
      <c r="E262" s="123" t="s">
        <v>342</v>
      </c>
      <c r="F262" s="544"/>
      <c r="G262" s="544">
        <v>0</v>
      </c>
      <c r="H262" s="544"/>
    </row>
    <row r="263" spans="1:8" ht="14.25" hidden="1">
      <c r="A263" s="230"/>
      <c r="B263" s="230"/>
      <c r="C263" s="1133" t="s">
        <v>17</v>
      </c>
      <c r="D263" s="1133"/>
      <c r="E263" s="1115"/>
      <c r="F263" s="102">
        <f>F262</f>
        <v>0</v>
      </c>
      <c r="G263" s="102">
        <f>G262</f>
        <v>0</v>
      </c>
      <c r="H263" s="544" t="e">
        <f>G263/F263%</f>
        <v>#DIV/0!</v>
      </c>
    </row>
    <row r="264" spans="1:8" ht="14.25">
      <c r="A264" s="135" t="s">
        <v>183</v>
      </c>
      <c r="B264" s="113"/>
      <c r="C264" s="113"/>
      <c r="D264" s="113"/>
      <c r="E264" s="138"/>
      <c r="F264" s="791">
        <f>F263+F259</f>
        <v>520000</v>
      </c>
      <c r="G264" s="791">
        <f>G259</f>
        <v>282273.66</v>
      </c>
      <c r="H264" s="791">
        <f>G264/F264%</f>
        <v>54.28339615384615</v>
      </c>
    </row>
    <row r="265" spans="1:8" ht="14.25">
      <c r="A265" s="80">
        <v>12</v>
      </c>
      <c r="B265" s="136">
        <v>758</v>
      </c>
      <c r="C265" s="137" t="s">
        <v>252</v>
      </c>
      <c r="D265" s="113"/>
      <c r="E265" s="111"/>
      <c r="F265" s="561"/>
      <c r="G265" s="561"/>
      <c r="H265" s="584"/>
    </row>
    <row r="266" spans="1:8" ht="14.25">
      <c r="A266" s="80"/>
      <c r="B266" s="121"/>
      <c r="C266" s="119">
        <v>75818</v>
      </c>
      <c r="D266" s="1032" t="s">
        <v>253</v>
      </c>
      <c r="E266" s="157"/>
      <c r="F266" s="563"/>
      <c r="G266" s="563"/>
      <c r="H266" s="540"/>
    </row>
    <row r="267" spans="1:8" ht="14.25">
      <c r="A267" s="8"/>
      <c r="B267" s="8"/>
      <c r="C267" s="233"/>
      <c r="D267" s="223">
        <v>4810</v>
      </c>
      <c r="E267" s="220" t="s">
        <v>254</v>
      </c>
      <c r="F267" s="557">
        <v>88950</v>
      </c>
      <c r="G267" s="544">
        <v>0</v>
      </c>
      <c r="H267" s="544">
        <f>G267/F267%</f>
        <v>0</v>
      </c>
    </row>
    <row r="268" spans="1:8" ht="12" customHeight="1" hidden="1">
      <c r="A268" s="8"/>
      <c r="B268" s="19"/>
      <c r="C268" s="233"/>
      <c r="D268" s="669">
        <v>6800</v>
      </c>
      <c r="E268" s="138" t="s">
        <v>277</v>
      </c>
      <c r="F268" s="544"/>
      <c r="G268" s="544"/>
      <c r="H268" s="544"/>
    </row>
    <row r="269" spans="1:8" ht="12" customHeight="1" hidden="1">
      <c r="A269" s="8"/>
      <c r="B269" s="19"/>
      <c r="C269" s="233"/>
      <c r="D269" s="223">
        <v>6800</v>
      </c>
      <c r="E269" s="123" t="s">
        <v>277</v>
      </c>
      <c r="F269" s="544"/>
      <c r="G269" s="544"/>
      <c r="H269" s="544" t="e">
        <f>G269/F269%</f>
        <v>#DIV/0!</v>
      </c>
    </row>
    <row r="270" spans="1:8" ht="14.25">
      <c r="A270" s="165"/>
      <c r="B270" s="195"/>
      <c r="C270" s="1113" t="s">
        <v>17</v>
      </c>
      <c r="D270" s="1133"/>
      <c r="E270" s="1115"/>
      <c r="F270" s="102">
        <f>SUM(F267:F269)</f>
        <v>88950</v>
      </c>
      <c r="G270" s="102">
        <f>SUM(G267:G269)</f>
        <v>0</v>
      </c>
      <c r="H270" s="544">
        <f>G270/F270%</f>
        <v>0</v>
      </c>
    </row>
    <row r="271" spans="1:8" ht="14.25">
      <c r="A271" s="135" t="s">
        <v>104</v>
      </c>
      <c r="B271" s="113"/>
      <c r="C271" s="113"/>
      <c r="D271" s="113"/>
      <c r="E271" s="138"/>
      <c r="F271" s="791">
        <f>F270</f>
        <v>88950</v>
      </c>
      <c r="G271" s="791">
        <f>G270</f>
        <v>0</v>
      </c>
      <c r="H271" s="798">
        <f>G271/F271%</f>
        <v>0</v>
      </c>
    </row>
    <row r="272" spans="1:8" ht="14.25">
      <c r="A272" s="80">
        <v>13</v>
      </c>
      <c r="B272" s="129">
        <v>801</v>
      </c>
      <c r="C272" s="137" t="s">
        <v>105</v>
      </c>
      <c r="D272" s="113"/>
      <c r="E272" s="111"/>
      <c r="F272" s="561"/>
      <c r="G272" s="561"/>
      <c r="H272" s="584"/>
    </row>
    <row r="273" spans="1:8" ht="14.25">
      <c r="A273" s="80"/>
      <c r="B273" s="80"/>
      <c r="C273" s="95">
        <v>80101</v>
      </c>
      <c r="D273" s="621" t="s">
        <v>106</v>
      </c>
      <c r="E273" s="106"/>
      <c r="F273" s="539"/>
      <c r="G273" s="539"/>
      <c r="H273" s="540"/>
    </row>
    <row r="274" spans="1:8" ht="14.25">
      <c r="A274" s="247"/>
      <c r="B274" s="247"/>
      <c r="C274" s="247"/>
      <c r="D274" s="128">
        <v>3020</v>
      </c>
      <c r="E274" s="134" t="s">
        <v>184</v>
      </c>
      <c r="F274" s="544">
        <v>103371</v>
      </c>
      <c r="G274" s="544">
        <v>51681.51</v>
      </c>
      <c r="H274" s="542">
        <f aca="true" t="shared" si="11" ref="H274:H293">G274/F274%</f>
        <v>49.99614011666715</v>
      </c>
    </row>
    <row r="275" spans="1:8" ht="14.25">
      <c r="A275" s="80"/>
      <c r="B275" s="80"/>
      <c r="C275" s="80"/>
      <c r="D275" s="90">
        <v>4010</v>
      </c>
      <c r="E275" s="251" t="s">
        <v>356</v>
      </c>
      <c r="F275" s="544">
        <v>1665158</v>
      </c>
      <c r="G275" s="544">
        <v>916677.97</v>
      </c>
      <c r="H275" s="542">
        <f t="shared" si="11"/>
        <v>55.05050992158101</v>
      </c>
    </row>
    <row r="276" spans="1:8" ht="14.25">
      <c r="A276" s="80"/>
      <c r="B276" s="80"/>
      <c r="C276" s="80"/>
      <c r="D276" s="90">
        <v>4040</v>
      </c>
      <c r="E276" s="85" t="s">
        <v>358</v>
      </c>
      <c r="F276" s="544">
        <v>136501</v>
      </c>
      <c r="G276" s="544">
        <v>136500.02</v>
      </c>
      <c r="H276" s="542">
        <f t="shared" si="11"/>
        <v>99.9992820565417</v>
      </c>
    </row>
    <row r="277" spans="1:8" ht="14.25">
      <c r="A277" s="234"/>
      <c r="B277" s="247"/>
      <c r="C277" s="707"/>
      <c r="D277" s="90">
        <v>4110</v>
      </c>
      <c r="E277" s="85" t="s">
        <v>357</v>
      </c>
      <c r="F277" s="544">
        <v>347826</v>
      </c>
      <c r="G277" s="544">
        <v>182072.5</v>
      </c>
      <c r="H277" s="542">
        <f t="shared" si="11"/>
        <v>52.34585683646421</v>
      </c>
    </row>
    <row r="278" spans="1:8" ht="14.25">
      <c r="A278" s="87"/>
      <c r="B278" s="247"/>
      <c r="C278" s="121"/>
      <c r="D278" s="90">
        <v>4120</v>
      </c>
      <c r="E278" s="85" t="s">
        <v>152</v>
      </c>
      <c r="F278" s="544">
        <v>51173</v>
      </c>
      <c r="G278" s="544">
        <v>22870.84</v>
      </c>
      <c r="H278" s="542">
        <f t="shared" si="11"/>
        <v>44.69317804310867</v>
      </c>
    </row>
    <row r="279" spans="1:8" ht="14.25">
      <c r="A279" s="87"/>
      <c r="B279" s="247"/>
      <c r="C279" s="121"/>
      <c r="D279" s="90">
        <v>4170</v>
      </c>
      <c r="E279" s="85" t="s">
        <v>153</v>
      </c>
      <c r="F279" s="544">
        <v>13600</v>
      </c>
      <c r="G279" s="544">
        <v>7139.05</v>
      </c>
      <c r="H279" s="542">
        <f t="shared" si="11"/>
        <v>52.49301470588235</v>
      </c>
    </row>
    <row r="280" spans="1:8" ht="14.25">
      <c r="A280" s="87"/>
      <c r="B280" s="247"/>
      <c r="C280" s="121"/>
      <c r="D280" s="90">
        <v>4210</v>
      </c>
      <c r="E280" s="85" t="s">
        <v>167</v>
      </c>
      <c r="F280" s="544">
        <v>84020</v>
      </c>
      <c r="G280" s="544">
        <v>34480.56</v>
      </c>
      <c r="H280" s="542">
        <f t="shared" si="11"/>
        <v>41.03851463937157</v>
      </c>
    </row>
    <row r="281" spans="1:8" ht="15" customHeight="1">
      <c r="A281" s="179"/>
      <c r="B281" s="253"/>
      <c r="C281" s="19"/>
      <c r="D281" s="90">
        <v>4240</v>
      </c>
      <c r="E281" s="182" t="s">
        <v>350</v>
      </c>
      <c r="F281" s="544">
        <v>5266</v>
      </c>
      <c r="G281" s="544">
        <v>4524.04</v>
      </c>
      <c r="H281" s="542">
        <f t="shared" si="11"/>
        <v>85.91036840106344</v>
      </c>
    </row>
    <row r="282" spans="1:8" ht="14.25">
      <c r="A282" s="179"/>
      <c r="B282" s="253"/>
      <c r="C282" s="19"/>
      <c r="D282" s="90">
        <v>4260</v>
      </c>
      <c r="E282" s="114" t="s">
        <v>162</v>
      </c>
      <c r="F282" s="544">
        <v>23900</v>
      </c>
      <c r="G282" s="544">
        <v>12072.48</v>
      </c>
      <c r="H282" s="542">
        <f t="shared" si="11"/>
        <v>50.51246861924686</v>
      </c>
    </row>
    <row r="283" spans="1:8" ht="14.25">
      <c r="A283" s="179"/>
      <c r="B283" s="253"/>
      <c r="C283" s="19"/>
      <c r="D283" s="90">
        <v>4270</v>
      </c>
      <c r="E283" s="85" t="s">
        <v>158</v>
      </c>
      <c r="F283" s="544">
        <v>15000</v>
      </c>
      <c r="G283" s="544">
        <v>0</v>
      </c>
      <c r="H283" s="542">
        <f t="shared" si="11"/>
        <v>0</v>
      </c>
    </row>
    <row r="284" spans="1:8" ht="14.25">
      <c r="A284" s="179"/>
      <c r="B284" s="253"/>
      <c r="C284" s="19"/>
      <c r="D284" s="90">
        <v>4280</v>
      </c>
      <c r="E284" s="85" t="s">
        <v>174</v>
      </c>
      <c r="F284" s="544">
        <v>2700</v>
      </c>
      <c r="G284" s="544">
        <v>271</v>
      </c>
      <c r="H284" s="565">
        <f t="shared" si="11"/>
        <v>10.037037037037036</v>
      </c>
    </row>
    <row r="285" spans="1:8" ht="14.25">
      <c r="A285" s="179"/>
      <c r="B285" s="253"/>
      <c r="C285" s="19"/>
      <c r="D285" s="90">
        <v>4300</v>
      </c>
      <c r="E285" s="85" t="s">
        <v>154</v>
      </c>
      <c r="F285" s="544">
        <v>49775</v>
      </c>
      <c r="G285" s="568">
        <v>16584.37</v>
      </c>
      <c r="H285" s="522">
        <f t="shared" si="11"/>
        <v>33.31867403314917</v>
      </c>
    </row>
    <row r="286" spans="1:8" ht="22.5">
      <c r="A286" s="179"/>
      <c r="B286" s="253"/>
      <c r="C286" s="19"/>
      <c r="D286" s="90">
        <v>4360</v>
      </c>
      <c r="E286" s="201" t="s">
        <v>351</v>
      </c>
      <c r="F286" s="544">
        <v>8210</v>
      </c>
      <c r="G286" s="544">
        <v>3320.54</v>
      </c>
      <c r="H286" s="586">
        <f t="shared" si="11"/>
        <v>40.445066991473816</v>
      </c>
    </row>
    <row r="287" spans="1:8" ht="13.5" customHeight="1">
      <c r="A287" s="179"/>
      <c r="B287" s="253"/>
      <c r="C287" s="19"/>
      <c r="D287" s="90">
        <v>4410</v>
      </c>
      <c r="E287" s="201" t="s">
        <v>163</v>
      </c>
      <c r="F287" s="544">
        <v>2000</v>
      </c>
      <c r="G287" s="544">
        <v>432.8</v>
      </c>
      <c r="H287" s="542">
        <f t="shared" si="11"/>
        <v>21.64</v>
      </c>
    </row>
    <row r="288" spans="1:8" ht="14.25">
      <c r="A288" s="179"/>
      <c r="B288" s="253"/>
      <c r="C288" s="19"/>
      <c r="D288" s="90">
        <v>4430</v>
      </c>
      <c r="E288" s="85" t="s">
        <v>155</v>
      </c>
      <c r="F288" s="544">
        <v>9000</v>
      </c>
      <c r="G288" s="544">
        <v>0</v>
      </c>
      <c r="H288" s="542">
        <f t="shared" si="11"/>
        <v>0</v>
      </c>
    </row>
    <row r="289" spans="1:8" ht="13.5" customHeight="1">
      <c r="A289" s="179"/>
      <c r="B289" s="253"/>
      <c r="C289" s="19"/>
      <c r="D289" s="90">
        <v>4440</v>
      </c>
      <c r="E289" s="250" t="s">
        <v>348</v>
      </c>
      <c r="F289" s="544">
        <v>144320</v>
      </c>
      <c r="G289" s="544">
        <v>108239</v>
      </c>
      <c r="H289" s="565">
        <f t="shared" si="11"/>
        <v>74.99930709534368</v>
      </c>
    </row>
    <row r="290" spans="1:8" ht="13.5" customHeight="1">
      <c r="A290" s="159"/>
      <c r="B290" s="253"/>
      <c r="C290" s="19"/>
      <c r="D290" s="90">
        <v>4580</v>
      </c>
      <c r="E290" s="250" t="s">
        <v>411</v>
      </c>
      <c r="F290" s="544">
        <v>109</v>
      </c>
      <c r="G290" s="544">
        <v>108.65</v>
      </c>
      <c r="H290" s="542">
        <f t="shared" si="11"/>
        <v>99.6788990825688</v>
      </c>
    </row>
    <row r="291" spans="1:8" ht="22.5">
      <c r="A291" s="236"/>
      <c r="B291" s="253"/>
      <c r="C291" s="19"/>
      <c r="D291" s="95">
        <v>4700</v>
      </c>
      <c r="E291" s="126" t="s">
        <v>170</v>
      </c>
      <c r="F291" s="541">
        <v>1500</v>
      </c>
      <c r="G291" s="541">
        <v>660</v>
      </c>
      <c r="H291" s="542">
        <f t="shared" si="11"/>
        <v>44</v>
      </c>
    </row>
    <row r="292" spans="1:8" ht="15.75" customHeight="1">
      <c r="A292" s="236"/>
      <c r="B292" s="253"/>
      <c r="C292" s="159"/>
      <c r="D292" s="223">
        <v>6050</v>
      </c>
      <c r="E292" s="220" t="s">
        <v>159</v>
      </c>
      <c r="F292" s="522">
        <v>228045</v>
      </c>
      <c r="G292" s="522">
        <v>60.5</v>
      </c>
      <c r="H292" s="522">
        <f t="shared" si="11"/>
        <v>0.026529851564384224</v>
      </c>
    </row>
    <row r="293" spans="1:8" ht="14.25">
      <c r="A293" s="236"/>
      <c r="B293" s="253"/>
      <c r="C293" s="1123" t="s">
        <v>17</v>
      </c>
      <c r="D293" s="1124"/>
      <c r="E293" s="1125"/>
      <c r="F293" s="208">
        <f>SUM(F274:F292)</f>
        <v>2891474</v>
      </c>
      <c r="G293" s="208">
        <f>SUM(G274:G292)</f>
        <v>1497695.8300000003</v>
      </c>
      <c r="H293" s="1021">
        <f t="shared" si="11"/>
        <v>51.79696687571807</v>
      </c>
    </row>
    <row r="294" spans="1:8" ht="14.25">
      <c r="A294" s="236"/>
      <c r="B294" s="253"/>
      <c r="C294" s="254">
        <v>80103</v>
      </c>
      <c r="D294" s="662" t="s">
        <v>190</v>
      </c>
      <c r="E294" s="663"/>
      <c r="F294" s="678"/>
      <c r="G294" s="679"/>
      <c r="H294" s="680"/>
    </row>
    <row r="295" spans="1:8" ht="23.25" customHeight="1">
      <c r="A295" s="236"/>
      <c r="B295" s="253"/>
      <c r="C295" s="934"/>
      <c r="D295" s="231">
        <v>2310</v>
      </c>
      <c r="E295" s="660" t="s">
        <v>352</v>
      </c>
      <c r="F295" s="177">
        <v>5000</v>
      </c>
      <c r="G295" s="661">
        <v>0</v>
      </c>
      <c r="H295" s="538">
        <f>G295/F295%</f>
        <v>0</v>
      </c>
    </row>
    <row r="296" spans="1:8" ht="14.25">
      <c r="A296" s="236"/>
      <c r="B296" s="253"/>
      <c r="C296" s="1022"/>
      <c r="D296" s="128">
        <v>3020</v>
      </c>
      <c r="E296" s="134" t="s">
        <v>184</v>
      </c>
      <c r="F296" s="180">
        <v>21688</v>
      </c>
      <c r="G296" s="177">
        <v>10855.21</v>
      </c>
      <c r="H296" s="542">
        <f aca="true" t="shared" si="12" ref="H296:H305">G296/F296%</f>
        <v>50.05168756916267</v>
      </c>
    </row>
    <row r="297" spans="1:8" ht="14.25">
      <c r="A297" s="179"/>
      <c r="B297" s="253"/>
      <c r="C297" s="1022"/>
      <c r="D297" s="128">
        <v>4010</v>
      </c>
      <c r="E297" s="251" t="s">
        <v>356</v>
      </c>
      <c r="F297" s="180">
        <v>276983</v>
      </c>
      <c r="G297" s="180">
        <v>128402.32</v>
      </c>
      <c r="H297" s="542">
        <f t="shared" si="12"/>
        <v>46.3574732023265</v>
      </c>
    </row>
    <row r="298" spans="1:8" ht="14.25">
      <c r="A298" s="179"/>
      <c r="B298" s="253"/>
      <c r="C298" s="1022"/>
      <c r="D298" s="128">
        <v>4040</v>
      </c>
      <c r="E298" s="85" t="s">
        <v>186</v>
      </c>
      <c r="F298" s="180">
        <v>20289</v>
      </c>
      <c r="G298" s="180">
        <v>20287.72</v>
      </c>
      <c r="H298" s="557">
        <f t="shared" si="12"/>
        <v>99.99369116269901</v>
      </c>
    </row>
    <row r="299" spans="1:8" ht="14.25">
      <c r="A299" s="179"/>
      <c r="B299" s="253"/>
      <c r="C299" s="1022"/>
      <c r="D299" s="120">
        <v>4110</v>
      </c>
      <c r="E299" s="85" t="s">
        <v>357</v>
      </c>
      <c r="F299" s="177">
        <v>58155</v>
      </c>
      <c r="G299" s="177">
        <v>25572.84</v>
      </c>
      <c r="H299" s="586">
        <f t="shared" si="12"/>
        <v>43.97358782563838</v>
      </c>
    </row>
    <row r="300" spans="1:8" ht="14.25">
      <c r="A300" s="179"/>
      <c r="B300" s="253"/>
      <c r="C300" s="1022"/>
      <c r="D300" s="128">
        <v>4120</v>
      </c>
      <c r="E300" s="85" t="s">
        <v>152</v>
      </c>
      <c r="F300" s="180">
        <v>8254</v>
      </c>
      <c r="G300" s="180">
        <v>3799.6</v>
      </c>
      <c r="H300" s="542">
        <f t="shared" si="12"/>
        <v>46.033438332929485</v>
      </c>
    </row>
    <row r="301" spans="1:8" ht="14.25">
      <c r="A301" s="179"/>
      <c r="B301" s="253"/>
      <c r="C301" s="1022"/>
      <c r="D301" s="128">
        <v>4210</v>
      </c>
      <c r="E301" s="85" t="s">
        <v>167</v>
      </c>
      <c r="F301" s="180">
        <v>10000</v>
      </c>
      <c r="G301" s="180">
        <v>4310.95</v>
      </c>
      <c r="H301" s="542">
        <f t="shared" si="12"/>
        <v>43.1095</v>
      </c>
    </row>
    <row r="302" spans="1:8" ht="14.25">
      <c r="A302" s="179"/>
      <c r="B302" s="253"/>
      <c r="C302" s="1022"/>
      <c r="D302" s="128">
        <v>4260</v>
      </c>
      <c r="E302" s="85" t="s">
        <v>162</v>
      </c>
      <c r="F302" s="180">
        <v>4000</v>
      </c>
      <c r="G302" s="180">
        <v>2909.87</v>
      </c>
      <c r="H302" s="542">
        <f t="shared" si="12"/>
        <v>72.74674999999999</v>
      </c>
    </row>
    <row r="303" spans="1:8" ht="14.25">
      <c r="A303" s="179"/>
      <c r="B303" s="253"/>
      <c r="C303" s="1022"/>
      <c r="D303" s="128">
        <v>4300</v>
      </c>
      <c r="E303" s="85" t="s">
        <v>154</v>
      </c>
      <c r="F303" s="180">
        <v>4000</v>
      </c>
      <c r="G303" s="180">
        <v>2140.7</v>
      </c>
      <c r="H303" s="542">
        <f t="shared" si="12"/>
        <v>53.5175</v>
      </c>
    </row>
    <row r="304" spans="1:8" ht="14.25" customHeight="1">
      <c r="A304" s="179"/>
      <c r="B304" s="253"/>
      <c r="C304" s="1022"/>
      <c r="D304" s="128">
        <v>4440</v>
      </c>
      <c r="E304" s="250" t="s">
        <v>348</v>
      </c>
      <c r="F304" s="180">
        <v>27000</v>
      </c>
      <c r="G304" s="180">
        <v>20250</v>
      </c>
      <c r="H304" s="542">
        <f t="shared" si="12"/>
        <v>75</v>
      </c>
    </row>
    <row r="305" spans="1:8" ht="14.25">
      <c r="A305" s="179"/>
      <c r="B305" s="253"/>
      <c r="C305" s="1114" t="s">
        <v>17</v>
      </c>
      <c r="D305" s="1114"/>
      <c r="E305" s="1115"/>
      <c r="F305" s="102">
        <f>SUM(F295:F304)</f>
        <v>435369</v>
      </c>
      <c r="G305" s="102">
        <f>SUM(G295:G304)</f>
        <v>218529.21000000002</v>
      </c>
      <c r="H305" s="139">
        <f t="shared" si="12"/>
        <v>50.19402162303702</v>
      </c>
    </row>
    <row r="306" spans="1:8" ht="14.25">
      <c r="A306" s="179"/>
      <c r="B306" s="253"/>
      <c r="C306" s="118">
        <v>80104</v>
      </c>
      <c r="D306" s="621" t="s">
        <v>109</v>
      </c>
      <c r="E306" s="111"/>
      <c r="F306" s="561"/>
      <c r="G306" s="561"/>
      <c r="H306" s="584"/>
    </row>
    <row r="307" spans="1:8" ht="22.5">
      <c r="A307" s="179"/>
      <c r="B307" s="253"/>
      <c r="C307" s="119"/>
      <c r="D307" s="90">
        <v>2310</v>
      </c>
      <c r="E307" s="85" t="s">
        <v>353</v>
      </c>
      <c r="F307" s="544">
        <v>65000</v>
      </c>
      <c r="G307" s="544">
        <v>30928.15</v>
      </c>
      <c r="H307" s="581">
        <f aca="true" t="shared" si="13" ref="H307:H327">G307/F307%</f>
        <v>47.58176923076923</v>
      </c>
    </row>
    <row r="308" spans="1:8" ht="14.25">
      <c r="A308" s="179"/>
      <c r="B308" s="253"/>
      <c r="C308" s="121"/>
      <c r="D308" s="125">
        <v>3020</v>
      </c>
      <c r="E308" s="134" t="s">
        <v>184</v>
      </c>
      <c r="F308" s="555">
        <v>17930</v>
      </c>
      <c r="G308" s="555">
        <v>10277.4</v>
      </c>
      <c r="H308" s="586">
        <f t="shared" si="13"/>
        <v>57.319576129392075</v>
      </c>
    </row>
    <row r="309" spans="1:8" ht="14.25">
      <c r="A309" s="179"/>
      <c r="B309" s="253"/>
      <c r="C309" s="121"/>
      <c r="D309" s="90">
        <v>4010</v>
      </c>
      <c r="E309" s="251" t="s">
        <v>356</v>
      </c>
      <c r="F309" s="544">
        <v>423990</v>
      </c>
      <c r="G309" s="544">
        <v>246914.04</v>
      </c>
      <c r="H309" s="542">
        <f t="shared" si="13"/>
        <v>58.23581688247365</v>
      </c>
    </row>
    <row r="310" spans="1:8" ht="14.25">
      <c r="A310" s="179"/>
      <c r="B310" s="253"/>
      <c r="C310" s="121"/>
      <c r="D310" s="90">
        <v>4040</v>
      </c>
      <c r="E310" s="85" t="s">
        <v>358</v>
      </c>
      <c r="F310" s="544">
        <v>32640</v>
      </c>
      <c r="G310" s="544">
        <v>32197.1</v>
      </c>
      <c r="H310" s="542">
        <f t="shared" si="13"/>
        <v>98.64307598039215</v>
      </c>
    </row>
    <row r="311" spans="1:8" ht="14.25">
      <c r="A311" s="179"/>
      <c r="B311" s="253"/>
      <c r="C311" s="121"/>
      <c r="D311" s="90">
        <v>4110</v>
      </c>
      <c r="E311" s="85" t="s">
        <v>357</v>
      </c>
      <c r="F311" s="544">
        <v>75980</v>
      </c>
      <c r="G311" s="544">
        <v>43038.24</v>
      </c>
      <c r="H311" s="542">
        <f t="shared" si="13"/>
        <v>56.64416951829429</v>
      </c>
    </row>
    <row r="312" spans="1:8" ht="14.25">
      <c r="A312" s="179"/>
      <c r="B312" s="253"/>
      <c r="C312" s="121"/>
      <c r="D312" s="90">
        <v>4120</v>
      </c>
      <c r="E312" s="85" t="s">
        <v>152</v>
      </c>
      <c r="F312" s="544">
        <v>11176</v>
      </c>
      <c r="G312" s="544">
        <v>6283.44</v>
      </c>
      <c r="H312" s="542">
        <f t="shared" si="13"/>
        <v>56.22261989978525</v>
      </c>
    </row>
    <row r="313" spans="1:8" ht="14.25">
      <c r="A313" s="179"/>
      <c r="B313" s="253"/>
      <c r="C313" s="121"/>
      <c r="D313" s="90">
        <v>4170</v>
      </c>
      <c r="E313" s="85" t="s">
        <v>153</v>
      </c>
      <c r="F313" s="544">
        <v>3000</v>
      </c>
      <c r="G313" s="544">
        <v>2892</v>
      </c>
      <c r="H313" s="542">
        <f t="shared" si="13"/>
        <v>96.4</v>
      </c>
    </row>
    <row r="314" spans="1:8" ht="14.25">
      <c r="A314" s="179"/>
      <c r="B314" s="253"/>
      <c r="C314" s="121"/>
      <c r="D314" s="90">
        <v>4210</v>
      </c>
      <c r="E314" s="85" t="s">
        <v>167</v>
      </c>
      <c r="F314" s="544">
        <v>19930</v>
      </c>
      <c r="G314" s="544">
        <v>13093.59</v>
      </c>
      <c r="H314" s="542">
        <f>G314/F314%</f>
        <v>65.69789262418465</v>
      </c>
    </row>
    <row r="315" spans="1:8" ht="13.5" customHeight="1">
      <c r="A315" s="179"/>
      <c r="B315" s="253"/>
      <c r="C315" s="121"/>
      <c r="D315" s="90">
        <v>4220</v>
      </c>
      <c r="E315" s="106" t="s">
        <v>191</v>
      </c>
      <c r="F315" s="544">
        <v>63525</v>
      </c>
      <c r="G315" s="544">
        <v>26139.88</v>
      </c>
      <c r="H315" s="542">
        <f t="shared" si="13"/>
        <v>41.14896497441952</v>
      </c>
    </row>
    <row r="316" spans="1:8" ht="15" customHeight="1">
      <c r="A316" s="179"/>
      <c r="B316" s="253"/>
      <c r="C316" s="121"/>
      <c r="D316" s="90">
        <v>4240</v>
      </c>
      <c r="E316" s="85" t="s">
        <v>350</v>
      </c>
      <c r="F316" s="544">
        <v>2000</v>
      </c>
      <c r="G316" s="544">
        <v>230</v>
      </c>
      <c r="H316" s="542">
        <f t="shared" si="13"/>
        <v>11.5</v>
      </c>
    </row>
    <row r="317" spans="1:8" ht="14.25">
      <c r="A317" s="179"/>
      <c r="B317" s="253"/>
      <c r="C317" s="121"/>
      <c r="D317" s="90">
        <v>4260</v>
      </c>
      <c r="E317" s="106" t="s">
        <v>162</v>
      </c>
      <c r="F317" s="544">
        <v>3300</v>
      </c>
      <c r="G317" s="544">
        <v>1347.39</v>
      </c>
      <c r="H317" s="542">
        <f t="shared" si="13"/>
        <v>40.830000000000005</v>
      </c>
    </row>
    <row r="318" spans="1:8" ht="14.25" hidden="1">
      <c r="A318" s="179"/>
      <c r="B318" s="253"/>
      <c r="C318" s="121"/>
      <c r="D318" s="90">
        <v>4270</v>
      </c>
      <c r="E318" s="85" t="s">
        <v>158</v>
      </c>
      <c r="F318" s="544"/>
      <c r="G318" s="544"/>
      <c r="H318" s="542" t="e">
        <f t="shared" si="13"/>
        <v>#DIV/0!</v>
      </c>
    </row>
    <row r="319" spans="1:8" ht="14.25">
      <c r="A319" s="179"/>
      <c r="B319" s="253"/>
      <c r="C319" s="121"/>
      <c r="D319" s="90">
        <v>4300</v>
      </c>
      <c r="E319" s="106" t="s">
        <v>154</v>
      </c>
      <c r="F319" s="544">
        <v>14430</v>
      </c>
      <c r="G319" s="544">
        <v>13897.62</v>
      </c>
      <c r="H319" s="542">
        <f t="shared" si="13"/>
        <v>96.31060291060291</v>
      </c>
    </row>
    <row r="320" spans="1:8" ht="22.5">
      <c r="A320" s="179"/>
      <c r="B320" s="253"/>
      <c r="C320" s="121"/>
      <c r="D320" s="90">
        <v>4360</v>
      </c>
      <c r="E320" s="201" t="s">
        <v>354</v>
      </c>
      <c r="F320" s="544">
        <v>3485</v>
      </c>
      <c r="G320" s="544">
        <v>1100.42</v>
      </c>
      <c r="H320" s="565">
        <f t="shared" si="13"/>
        <v>31.575896700143474</v>
      </c>
    </row>
    <row r="321" spans="1:8" ht="14.25">
      <c r="A321" s="179"/>
      <c r="B321" s="253"/>
      <c r="C321" s="121"/>
      <c r="D321" s="90">
        <v>4410</v>
      </c>
      <c r="E321" s="201" t="s">
        <v>163</v>
      </c>
      <c r="F321" s="544">
        <v>850</v>
      </c>
      <c r="G321" s="544">
        <v>841.56</v>
      </c>
      <c r="H321" s="586">
        <f t="shared" si="13"/>
        <v>99.0070588235294</v>
      </c>
    </row>
    <row r="322" spans="1:8" ht="15" customHeight="1">
      <c r="A322" s="179"/>
      <c r="B322" s="253"/>
      <c r="C322" s="121"/>
      <c r="D322" s="128">
        <v>4440</v>
      </c>
      <c r="E322" s="250" t="s">
        <v>348</v>
      </c>
      <c r="F322" s="544">
        <v>25830</v>
      </c>
      <c r="G322" s="544">
        <v>19372.5</v>
      </c>
      <c r="H322" s="565">
        <f t="shared" si="13"/>
        <v>75</v>
      </c>
    </row>
    <row r="323" spans="1:8" ht="22.5">
      <c r="A323" s="179"/>
      <c r="B323" s="253"/>
      <c r="C323" s="93"/>
      <c r="D323" s="95">
        <v>4700</v>
      </c>
      <c r="E323" s="915" t="s">
        <v>170</v>
      </c>
      <c r="F323" s="541">
        <v>500</v>
      </c>
      <c r="G323" s="541">
        <v>0</v>
      </c>
      <c r="H323" s="586">
        <f t="shared" si="13"/>
        <v>0</v>
      </c>
    </row>
    <row r="324" spans="1:8" ht="15.75" customHeight="1">
      <c r="A324" s="236"/>
      <c r="B324" s="253"/>
      <c r="C324" s="803"/>
      <c r="D324" s="254">
        <v>6050</v>
      </c>
      <c r="E324" s="1023" t="s">
        <v>159</v>
      </c>
      <c r="F324" s="572">
        <v>2000</v>
      </c>
      <c r="G324" s="572">
        <v>1562.19</v>
      </c>
      <c r="H324" s="572">
        <f t="shared" si="13"/>
        <v>78.1095</v>
      </c>
    </row>
    <row r="325" spans="1:8" ht="15.75" customHeight="1">
      <c r="A325" s="159"/>
      <c r="B325" s="253"/>
      <c r="C325" s="93"/>
      <c r="D325" s="223">
        <v>6057</v>
      </c>
      <c r="E325" s="935" t="s">
        <v>159</v>
      </c>
      <c r="F325" s="522">
        <v>1896413</v>
      </c>
      <c r="G325" s="522">
        <v>821745.62</v>
      </c>
      <c r="H325" s="522">
        <f t="shared" si="13"/>
        <v>43.33157492592594</v>
      </c>
    </row>
    <row r="326" spans="1:8" ht="15.75" customHeight="1">
      <c r="A326" s="159"/>
      <c r="B326" s="253"/>
      <c r="C326" s="93"/>
      <c r="D326" s="223">
        <v>6059</v>
      </c>
      <c r="E326" s="935" t="s">
        <v>159</v>
      </c>
      <c r="F326" s="522">
        <v>558704</v>
      </c>
      <c r="G326" s="522">
        <v>145013.94</v>
      </c>
      <c r="H326" s="522">
        <f t="shared" si="13"/>
        <v>25.955414673959737</v>
      </c>
    </row>
    <row r="327" spans="1:8" ht="14.25">
      <c r="A327" s="179"/>
      <c r="B327" s="253"/>
      <c r="C327" s="1135" t="s">
        <v>17</v>
      </c>
      <c r="D327" s="1180"/>
      <c r="E327" s="1181"/>
      <c r="F327" s="215">
        <f>SUM(F307:F326)</f>
        <v>3220683</v>
      </c>
      <c r="G327" s="208">
        <f>SUM(G307:G326)</f>
        <v>1416875.08</v>
      </c>
      <c r="H327" s="208">
        <f t="shared" si="13"/>
        <v>43.99300024249515</v>
      </c>
    </row>
    <row r="328" spans="1:8" ht="14.25" hidden="1">
      <c r="A328" s="179"/>
      <c r="B328" s="253"/>
      <c r="C328" s="254">
        <v>80105</v>
      </c>
      <c r="D328" s="625" t="s">
        <v>293</v>
      </c>
      <c r="E328" s="111"/>
      <c r="F328" s="558"/>
      <c r="G328" s="558"/>
      <c r="H328" s="582"/>
    </row>
    <row r="329" spans="1:8" ht="23.25" customHeight="1" hidden="1">
      <c r="A329" s="179"/>
      <c r="B329" s="253"/>
      <c r="C329" s="249"/>
      <c r="D329" s="128">
        <v>2310</v>
      </c>
      <c r="E329" s="257" t="s">
        <v>292</v>
      </c>
      <c r="F329" s="544"/>
      <c r="G329" s="544"/>
      <c r="H329" s="544" t="e">
        <f>G329/F329%</f>
        <v>#DIV/0!</v>
      </c>
    </row>
    <row r="330" spans="1:8" ht="14.25" hidden="1">
      <c r="A330" s="179"/>
      <c r="B330" s="253"/>
      <c r="C330" s="1133" t="s">
        <v>17</v>
      </c>
      <c r="D330" s="1114"/>
      <c r="E330" s="1115"/>
      <c r="F330" s="102"/>
      <c r="G330" s="102"/>
      <c r="H330" s="544" t="e">
        <f>G330/F330%</f>
        <v>#DIV/0!</v>
      </c>
    </row>
    <row r="331" spans="1:8" ht="14.25">
      <c r="A331" s="179"/>
      <c r="B331" s="253"/>
      <c r="C331" s="119">
        <v>80110</v>
      </c>
      <c r="D331" s="621" t="s">
        <v>110</v>
      </c>
      <c r="E331" s="111"/>
      <c r="F331" s="561"/>
      <c r="G331" s="561"/>
      <c r="H331" s="584"/>
    </row>
    <row r="332" spans="1:8" ht="14.25">
      <c r="A332" s="225"/>
      <c r="B332" s="1016"/>
      <c r="C332" s="195"/>
      <c r="D332" s="183">
        <v>3020</v>
      </c>
      <c r="E332" s="182" t="s">
        <v>184</v>
      </c>
      <c r="F332" s="541">
        <v>34435</v>
      </c>
      <c r="G332" s="541">
        <v>16669.65</v>
      </c>
      <c r="H332" s="542">
        <f aca="true" t="shared" si="14" ref="H332:H356">G332/F332%</f>
        <v>48.409031508639465</v>
      </c>
    </row>
    <row r="333" spans="1:8" ht="14.25" hidden="1">
      <c r="A333" s="179"/>
      <c r="B333" s="253"/>
      <c r="C333" s="121"/>
      <c r="D333" s="95">
        <v>3240</v>
      </c>
      <c r="E333" s="126" t="s">
        <v>210</v>
      </c>
      <c r="F333" s="541"/>
      <c r="G333" s="541"/>
      <c r="H333" s="542"/>
    </row>
    <row r="334" spans="1:8" ht="14.25">
      <c r="A334" s="179"/>
      <c r="B334" s="253"/>
      <c r="C334" s="121"/>
      <c r="D334" s="90">
        <v>4010</v>
      </c>
      <c r="E334" s="251" t="s">
        <v>356</v>
      </c>
      <c r="F334" s="544">
        <v>760321</v>
      </c>
      <c r="G334" s="544">
        <v>393986.13</v>
      </c>
      <c r="H334" s="542">
        <f t="shared" si="14"/>
        <v>51.81839380998289</v>
      </c>
    </row>
    <row r="335" spans="1:8" ht="14.25">
      <c r="A335" s="179"/>
      <c r="B335" s="253"/>
      <c r="C335" s="121"/>
      <c r="D335" s="90">
        <v>4040</v>
      </c>
      <c r="E335" s="85" t="s">
        <v>358</v>
      </c>
      <c r="F335" s="544">
        <v>65451</v>
      </c>
      <c r="G335" s="544">
        <v>65450.13</v>
      </c>
      <c r="H335" s="542">
        <f t="shared" si="14"/>
        <v>99.9986707613329</v>
      </c>
    </row>
    <row r="336" spans="1:8" ht="14.25">
      <c r="A336" s="179"/>
      <c r="B336" s="253"/>
      <c r="C336" s="121"/>
      <c r="D336" s="90">
        <v>4110</v>
      </c>
      <c r="E336" s="85" t="s">
        <v>357</v>
      </c>
      <c r="F336" s="544">
        <v>153064</v>
      </c>
      <c r="G336" s="544">
        <v>79526.94</v>
      </c>
      <c r="H336" s="542">
        <f t="shared" si="14"/>
        <v>51.956658652589766</v>
      </c>
    </row>
    <row r="337" spans="1:8" ht="14.25">
      <c r="A337" s="179"/>
      <c r="B337" s="253"/>
      <c r="C337" s="121"/>
      <c r="D337" s="90">
        <v>4120</v>
      </c>
      <c r="E337" s="85" t="s">
        <v>152</v>
      </c>
      <c r="F337" s="544">
        <v>23236</v>
      </c>
      <c r="G337" s="544">
        <v>10306.68</v>
      </c>
      <c r="H337" s="542">
        <f t="shared" si="14"/>
        <v>44.35651575142021</v>
      </c>
    </row>
    <row r="338" spans="1:8" ht="14.25">
      <c r="A338" s="179"/>
      <c r="B338" s="253"/>
      <c r="C338" s="121"/>
      <c r="D338" s="90">
        <v>4170</v>
      </c>
      <c r="E338" s="197" t="s">
        <v>153</v>
      </c>
      <c r="F338" s="544">
        <v>3000</v>
      </c>
      <c r="G338" s="544">
        <v>1095.29</v>
      </c>
      <c r="H338" s="542">
        <f>G338/F338%</f>
        <v>36.50966666666667</v>
      </c>
    </row>
    <row r="339" spans="1:8" ht="14.25">
      <c r="A339" s="179"/>
      <c r="B339" s="253"/>
      <c r="C339" s="121"/>
      <c r="D339" s="90">
        <v>4210</v>
      </c>
      <c r="E339" s="85" t="s">
        <v>167</v>
      </c>
      <c r="F339" s="544">
        <v>64500</v>
      </c>
      <c r="G339" s="544">
        <v>24108.9</v>
      </c>
      <c r="H339" s="542">
        <f t="shared" si="14"/>
        <v>37.37813953488372</v>
      </c>
    </row>
    <row r="340" spans="1:8" ht="15" customHeight="1">
      <c r="A340" s="179"/>
      <c r="B340" s="253"/>
      <c r="C340" s="121"/>
      <c r="D340" s="90">
        <v>4240</v>
      </c>
      <c r="E340" s="85" t="s">
        <v>350</v>
      </c>
      <c r="F340" s="544">
        <v>2000</v>
      </c>
      <c r="G340" s="544">
        <v>280.01</v>
      </c>
      <c r="H340" s="542">
        <f t="shared" si="14"/>
        <v>14.000499999999999</v>
      </c>
    </row>
    <row r="341" spans="1:8" ht="14.25">
      <c r="A341" s="179"/>
      <c r="B341" s="253"/>
      <c r="C341" s="121"/>
      <c r="D341" s="90">
        <v>4260</v>
      </c>
      <c r="E341" s="85" t="s">
        <v>162</v>
      </c>
      <c r="F341" s="544">
        <v>17000</v>
      </c>
      <c r="G341" s="544">
        <v>10948.84</v>
      </c>
      <c r="H341" s="542">
        <f t="shared" si="14"/>
        <v>64.40494117647059</v>
      </c>
    </row>
    <row r="342" spans="1:8" ht="14.25">
      <c r="A342" s="236"/>
      <c r="B342" s="253"/>
      <c r="C342" s="121"/>
      <c r="D342" s="90">
        <v>4270</v>
      </c>
      <c r="E342" s="85" t="s">
        <v>158</v>
      </c>
      <c r="F342" s="544">
        <v>5000</v>
      </c>
      <c r="G342" s="544">
        <v>0</v>
      </c>
      <c r="H342" s="542">
        <f t="shared" si="14"/>
        <v>0</v>
      </c>
    </row>
    <row r="343" spans="1:8" ht="14.25">
      <c r="A343" s="236"/>
      <c r="B343" s="253"/>
      <c r="C343" s="803"/>
      <c r="D343" s="672">
        <v>4280</v>
      </c>
      <c r="E343" s="182" t="s">
        <v>174</v>
      </c>
      <c r="F343" s="565">
        <v>1000</v>
      </c>
      <c r="G343" s="565">
        <v>412</v>
      </c>
      <c r="H343" s="587">
        <f t="shared" si="14"/>
        <v>41.2</v>
      </c>
    </row>
    <row r="344" spans="1:8" ht="14.25">
      <c r="A344" s="236"/>
      <c r="B344" s="253"/>
      <c r="C344" s="121"/>
      <c r="D344" s="217">
        <v>4300</v>
      </c>
      <c r="E344" s="681" t="s">
        <v>154</v>
      </c>
      <c r="F344" s="560">
        <v>28000</v>
      </c>
      <c r="G344" s="560">
        <v>11180.96</v>
      </c>
      <c r="H344" s="682">
        <f t="shared" si="14"/>
        <v>39.931999999999995</v>
      </c>
    </row>
    <row r="345" spans="1:8" ht="22.5">
      <c r="A345" s="179"/>
      <c r="B345" s="253"/>
      <c r="C345" s="121"/>
      <c r="D345" s="84">
        <v>4360</v>
      </c>
      <c r="E345" s="201" t="s">
        <v>354</v>
      </c>
      <c r="F345" s="523">
        <v>4200</v>
      </c>
      <c r="G345" s="523">
        <v>1703.58</v>
      </c>
      <c r="H345" s="586">
        <f t="shared" si="14"/>
        <v>40.56142857142857</v>
      </c>
    </row>
    <row r="346" spans="1:8" ht="14.25">
      <c r="A346" s="179"/>
      <c r="B346" s="253"/>
      <c r="C346" s="121"/>
      <c r="D346" s="140">
        <v>4410</v>
      </c>
      <c r="E346" s="21" t="s">
        <v>192</v>
      </c>
      <c r="F346" s="544">
        <v>1000</v>
      </c>
      <c r="G346" s="544">
        <v>778.87</v>
      </c>
      <c r="H346" s="542">
        <f t="shared" si="14"/>
        <v>77.887</v>
      </c>
    </row>
    <row r="347" spans="1:8" ht="14.25">
      <c r="A347" s="179"/>
      <c r="B347" s="253"/>
      <c r="C347" s="121"/>
      <c r="D347" s="90">
        <v>4430</v>
      </c>
      <c r="E347" s="85" t="s">
        <v>155</v>
      </c>
      <c r="F347" s="544">
        <v>5000</v>
      </c>
      <c r="G347" s="544">
        <v>0</v>
      </c>
      <c r="H347" s="542">
        <f t="shared" si="14"/>
        <v>0</v>
      </c>
    </row>
    <row r="348" spans="1:8" ht="14.25" customHeight="1">
      <c r="A348" s="179"/>
      <c r="B348" s="253"/>
      <c r="C348" s="121"/>
      <c r="D348" s="90">
        <v>4440</v>
      </c>
      <c r="E348" s="250" t="s">
        <v>348</v>
      </c>
      <c r="F348" s="544">
        <v>60740</v>
      </c>
      <c r="G348" s="544">
        <v>45555</v>
      </c>
      <c r="H348" s="557">
        <f t="shared" si="14"/>
        <v>75</v>
      </c>
    </row>
    <row r="349" spans="1:8" ht="22.5">
      <c r="A349" s="179"/>
      <c r="B349" s="253"/>
      <c r="C349" s="121"/>
      <c r="D349" s="239">
        <v>4700</v>
      </c>
      <c r="E349" s="220" t="s">
        <v>170</v>
      </c>
      <c r="F349" s="564">
        <v>1000</v>
      </c>
      <c r="G349" s="523">
        <v>420</v>
      </c>
      <c r="H349" s="565">
        <f>G349/F349%</f>
        <v>42</v>
      </c>
    </row>
    <row r="350" spans="1:8" ht="15" customHeight="1">
      <c r="A350" s="179"/>
      <c r="B350" s="253"/>
      <c r="C350" s="121"/>
      <c r="D350" s="233">
        <v>6050</v>
      </c>
      <c r="E350" s="935" t="s">
        <v>159</v>
      </c>
      <c r="F350" s="564">
        <v>7000</v>
      </c>
      <c r="G350" s="567">
        <v>5324.85</v>
      </c>
      <c r="H350" s="522">
        <f t="shared" si="14"/>
        <v>76.06928571428573</v>
      </c>
    </row>
    <row r="351" spans="1:8" ht="15" customHeight="1">
      <c r="A351" s="179"/>
      <c r="B351" s="253"/>
      <c r="C351" s="93"/>
      <c r="D351" s="244">
        <v>6057</v>
      </c>
      <c r="E351" s="935" t="s">
        <v>159</v>
      </c>
      <c r="F351" s="564">
        <v>563579</v>
      </c>
      <c r="G351" s="567">
        <v>17721.23</v>
      </c>
      <c r="H351" s="522">
        <f t="shared" si="14"/>
        <v>3.1444092132602526</v>
      </c>
    </row>
    <row r="352" spans="1:8" ht="15" customHeight="1">
      <c r="A352" s="179"/>
      <c r="B352" s="253"/>
      <c r="C352" s="93"/>
      <c r="D352" s="244">
        <v>6059</v>
      </c>
      <c r="E352" s="935" t="s">
        <v>159</v>
      </c>
      <c r="F352" s="564">
        <v>98000</v>
      </c>
      <c r="G352" s="567">
        <v>3127.27</v>
      </c>
      <c r="H352" s="522">
        <f t="shared" si="14"/>
        <v>3.1910918367346937</v>
      </c>
    </row>
    <row r="353" spans="1:8" ht="14.25">
      <c r="A353" s="179"/>
      <c r="B353" s="253"/>
      <c r="C353" s="1114" t="s">
        <v>17</v>
      </c>
      <c r="D353" s="1133"/>
      <c r="E353" s="1134"/>
      <c r="F353" s="102">
        <f>SUM(F332:F352)</f>
        <v>1897526</v>
      </c>
      <c r="G353" s="102">
        <f>SUM(G332:G352)</f>
        <v>688596.3300000001</v>
      </c>
      <c r="H353" s="218">
        <f t="shared" si="14"/>
        <v>36.28916441724646</v>
      </c>
    </row>
    <row r="354" spans="1:8" ht="14.25">
      <c r="A354" s="179"/>
      <c r="B354" s="253"/>
      <c r="C354" s="118">
        <v>80113</v>
      </c>
      <c r="D354" s="621" t="s">
        <v>193</v>
      </c>
      <c r="E354" s="111"/>
      <c r="F354" s="566"/>
      <c r="G354" s="566"/>
      <c r="H354" s="139"/>
    </row>
    <row r="355" spans="1:8" ht="14.25">
      <c r="A355" s="179"/>
      <c r="B355" s="253"/>
      <c r="C355" s="119"/>
      <c r="D355" s="784">
        <v>3020</v>
      </c>
      <c r="E355" s="209" t="s">
        <v>184</v>
      </c>
      <c r="F355" s="522">
        <v>100</v>
      </c>
      <c r="G355" s="522">
        <v>90</v>
      </c>
      <c r="H355" s="785">
        <f t="shared" si="14"/>
        <v>90</v>
      </c>
    </row>
    <row r="356" spans="1:8" ht="14.25">
      <c r="A356" s="179"/>
      <c r="B356" s="253"/>
      <c r="C356" s="121"/>
      <c r="D356" s="90">
        <v>4010</v>
      </c>
      <c r="E356" s="251" t="s">
        <v>356</v>
      </c>
      <c r="F356" s="523">
        <v>28800</v>
      </c>
      <c r="G356" s="523">
        <v>16343.82</v>
      </c>
      <c r="H356" s="785">
        <f t="shared" si="14"/>
        <v>56.749375</v>
      </c>
    </row>
    <row r="357" spans="1:8" ht="14.25">
      <c r="A357" s="179"/>
      <c r="B357" s="253"/>
      <c r="C357" s="121"/>
      <c r="D357" s="90">
        <v>4040</v>
      </c>
      <c r="E357" s="85" t="s">
        <v>358</v>
      </c>
      <c r="F357" s="544">
        <v>2000</v>
      </c>
      <c r="G357" s="544">
        <v>1989</v>
      </c>
      <c r="H357" s="542">
        <f>G357/F357%</f>
        <v>99.45</v>
      </c>
    </row>
    <row r="358" spans="1:8" ht="14.25">
      <c r="A358" s="179"/>
      <c r="B358" s="253"/>
      <c r="C358" s="121"/>
      <c r="D358" s="90">
        <v>4110</v>
      </c>
      <c r="E358" s="85" t="s">
        <v>357</v>
      </c>
      <c r="F358" s="544">
        <v>7500</v>
      </c>
      <c r="G358" s="544">
        <v>4316.89</v>
      </c>
      <c r="H358" s="542">
        <f aca="true" t="shared" si="15" ref="H358:H366">G358/F358%</f>
        <v>57.55853333333334</v>
      </c>
    </row>
    <row r="359" spans="1:8" ht="14.25">
      <c r="A359" s="179"/>
      <c r="B359" s="253"/>
      <c r="C359" s="121"/>
      <c r="D359" s="90">
        <v>4120</v>
      </c>
      <c r="E359" s="85" t="s">
        <v>152</v>
      </c>
      <c r="F359" s="544">
        <v>1100</v>
      </c>
      <c r="G359" s="544">
        <v>618.49</v>
      </c>
      <c r="H359" s="542">
        <f t="shared" si="15"/>
        <v>56.22636363636364</v>
      </c>
    </row>
    <row r="360" spans="1:8" ht="14.25">
      <c r="A360" s="179"/>
      <c r="B360" s="253"/>
      <c r="C360" s="121"/>
      <c r="D360" s="90">
        <v>4170</v>
      </c>
      <c r="E360" s="85" t="s">
        <v>153</v>
      </c>
      <c r="F360" s="544">
        <v>13200</v>
      </c>
      <c r="G360" s="544">
        <v>8528.32</v>
      </c>
      <c r="H360" s="542">
        <f t="shared" si="15"/>
        <v>64.60848484848485</v>
      </c>
    </row>
    <row r="361" spans="1:8" ht="14.25">
      <c r="A361" s="179"/>
      <c r="B361" s="253"/>
      <c r="C361" s="121"/>
      <c r="D361" s="90">
        <v>4210</v>
      </c>
      <c r="E361" s="85" t="s">
        <v>167</v>
      </c>
      <c r="F361" s="544">
        <v>17900</v>
      </c>
      <c r="G361" s="544">
        <v>9172.6</v>
      </c>
      <c r="H361" s="542">
        <f t="shared" si="15"/>
        <v>51.24357541899442</v>
      </c>
    </row>
    <row r="362" spans="1:8" ht="14.25" hidden="1">
      <c r="A362" s="179"/>
      <c r="B362" s="253"/>
      <c r="C362" s="121"/>
      <c r="D362" s="90">
        <v>4280</v>
      </c>
      <c r="E362" s="182" t="s">
        <v>174</v>
      </c>
      <c r="F362" s="544"/>
      <c r="G362" s="544"/>
      <c r="H362" s="542"/>
    </row>
    <row r="363" spans="1:8" ht="14.25">
      <c r="A363" s="179"/>
      <c r="B363" s="253"/>
      <c r="C363" s="121"/>
      <c r="D363" s="90">
        <v>4300</v>
      </c>
      <c r="E363" s="85" t="s">
        <v>154</v>
      </c>
      <c r="F363" s="544">
        <v>172810</v>
      </c>
      <c r="G363" s="544">
        <v>135351.91</v>
      </c>
      <c r="H363" s="557">
        <f t="shared" si="15"/>
        <v>78.32411897459639</v>
      </c>
    </row>
    <row r="364" spans="1:8" ht="14.25">
      <c r="A364" s="179"/>
      <c r="B364" s="253"/>
      <c r="C364" s="121"/>
      <c r="D364" s="90">
        <v>4430</v>
      </c>
      <c r="E364" s="85" t="s">
        <v>155</v>
      </c>
      <c r="F364" s="544">
        <v>5000</v>
      </c>
      <c r="G364" s="544">
        <v>0</v>
      </c>
      <c r="H364" s="542">
        <f>G364/F364%</f>
        <v>0</v>
      </c>
    </row>
    <row r="365" spans="1:8" ht="14.25" customHeight="1">
      <c r="A365" s="179"/>
      <c r="B365" s="253"/>
      <c r="C365" s="121"/>
      <c r="D365" s="90">
        <v>4440</v>
      </c>
      <c r="E365" s="250" t="s">
        <v>348</v>
      </c>
      <c r="F365" s="544">
        <v>910</v>
      </c>
      <c r="G365" s="544">
        <v>889</v>
      </c>
      <c r="H365" s="565">
        <f t="shared" si="15"/>
        <v>97.6923076923077</v>
      </c>
    </row>
    <row r="366" spans="1:8" ht="14.25">
      <c r="A366" s="179"/>
      <c r="B366" s="253"/>
      <c r="C366" s="1114" t="s">
        <v>17</v>
      </c>
      <c r="D366" s="1114"/>
      <c r="E366" s="1115"/>
      <c r="F366" s="102">
        <f>SUM(F355:F365)</f>
        <v>249320</v>
      </c>
      <c r="G366" s="102">
        <f>SUM(G355:G365)</f>
        <v>177300.03</v>
      </c>
      <c r="H366" s="218">
        <f t="shared" si="15"/>
        <v>71.11344055831863</v>
      </c>
    </row>
    <row r="367" spans="1:8" ht="14.25">
      <c r="A367" s="179"/>
      <c r="B367" s="253"/>
      <c r="C367" s="118">
        <v>80146</v>
      </c>
      <c r="D367" s="1162" t="s">
        <v>194</v>
      </c>
      <c r="E367" s="1163"/>
      <c r="F367" s="1163"/>
      <c r="G367" s="1163"/>
      <c r="H367" s="1164"/>
    </row>
    <row r="368" spans="1:8" ht="14.25" hidden="1">
      <c r="A368" s="179"/>
      <c r="B368" s="253"/>
      <c r="C368" s="83"/>
      <c r="D368" s="932">
        <v>4170</v>
      </c>
      <c r="E368" s="931" t="s">
        <v>153</v>
      </c>
      <c r="F368" s="522"/>
      <c r="G368" s="522"/>
      <c r="H368" s="522"/>
    </row>
    <row r="369" spans="1:8" ht="14.25">
      <c r="A369" s="179"/>
      <c r="B369" s="253"/>
      <c r="C369" s="716"/>
      <c r="D369" s="223">
        <v>4300</v>
      </c>
      <c r="E369" s="220" t="s">
        <v>154</v>
      </c>
      <c r="F369" s="522">
        <v>11070</v>
      </c>
      <c r="G369" s="522">
        <v>6020</v>
      </c>
      <c r="H369" s="522">
        <f>G369/F369%</f>
        <v>54.38121047877145</v>
      </c>
    </row>
    <row r="370" spans="1:8" ht="22.5">
      <c r="A370" s="179"/>
      <c r="B370" s="253"/>
      <c r="C370" s="121"/>
      <c r="D370" s="84">
        <v>4700</v>
      </c>
      <c r="E370" s="1011" t="s">
        <v>170</v>
      </c>
      <c r="F370" s="523">
        <v>6000</v>
      </c>
      <c r="G370" s="523">
        <v>1396</v>
      </c>
      <c r="H370" s="586">
        <f>G370/F370%</f>
        <v>23.266666666666666</v>
      </c>
    </row>
    <row r="371" spans="1:8" ht="14.25">
      <c r="A371" s="179"/>
      <c r="B371" s="253"/>
      <c r="C371" s="1114" t="s">
        <v>17</v>
      </c>
      <c r="D371" s="1123"/>
      <c r="E371" s="1130"/>
      <c r="F371" s="116">
        <f>SUM(F368:F370)</f>
        <v>17070</v>
      </c>
      <c r="G371" s="116">
        <f>SUM(G368:G370)</f>
        <v>7416</v>
      </c>
      <c r="H371" s="144">
        <f>G371/F371%</f>
        <v>43.44463971880492</v>
      </c>
    </row>
    <row r="372" spans="1:8" ht="36" customHeight="1">
      <c r="A372" s="179"/>
      <c r="B372" s="253"/>
      <c r="C372" s="118">
        <v>80149</v>
      </c>
      <c r="D372" s="1116" t="s">
        <v>402</v>
      </c>
      <c r="E372" s="1117"/>
      <c r="F372" s="1117"/>
      <c r="G372" s="1117"/>
      <c r="H372" s="1118"/>
    </row>
    <row r="373" spans="1:8" ht="14.25">
      <c r="A373" s="179"/>
      <c r="B373" s="253"/>
      <c r="C373" s="83"/>
      <c r="D373" s="932">
        <v>3020</v>
      </c>
      <c r="E373" s="209" t="s">
        <v>184</v>
      </c>
      <c r="F373" s="522">
        <v>1158</v>
      </c>
      <c r="G373" s="522">
        <v>578.62</v>
      </c>
      <c r="H373" s="586">
        <f aca="true" t="shared" si="16" ref="H373:H378">G373/F373%</f>
        <v>49.96718480138169</v>
      </c>
    </row>
    <row r="374" spans="1:8" ht="14.25">
      <c r="A374" s="179"/>
      <c r="B374" s="253"/>
      <c r="C374" s="716"/>
      <c r="D374" s="223">
        <v>4010</v>
      </c>
      <c r="E374" s="251" t="s">
        <v>356</v>
      </c>
      <c r="F374" s="522">
        <v>10885</v>
      </c>
      <c r="G374" s="522">
        <v>5334.89</v>
      </c>
      <c r="H374" s="522">
        <f t="shared" si="16"/>
        <v>49.01139182361048</v>
      </c>
    </row>
    <row r="375" spans="1:8" ht="14.25">
      <c r="A375" s="179"/>
      <c r="B375" s="253"/>
      <c r="C375" s="121"/>
      <c r="D375" s="125">
        <v>4040</v>
      </c>
      <c r="E375" s="85" t="s">
        <v>358</v>
      </c>
      <c r="F375" s="555">
        <v>844</v>
      </c>
      <c r="G375" s="555">
        <v>843.27</v>
      </c>
      <c r="H375" s="586">
        <f t="shared" si="16"/>
        <v>99.91350710900474</v>
      </c>
    </row>
    <row r="376" spans="1:8" ht="14.25">
      <c r="A376" s="179"/>
      <c r="B376" s="253"/>
      <c r="C376" s="93"/>
      <c r="D376" s="223">
        <v>4110</v>
      </c>
      <c r="E376" s="85" t="s">
        <v>357</v>
      </c>
      <c r="F376" s="522">
        <v>1990</v>
      </c>
      <c r="G376" s="522">
        <v>989.22</v>
      </c>
      <c r="H376" s="522">
        <f t="shared" si="16"/>
        <v>49.70954773869347</v>
      </c>
    </row>
    <row r="377" spans="1:8" ht="14.25">
      <c r="A377" s="179"/>
      <c r="B377" s="253"/>
      <c r="C377" s="93"/>
      <c r="D377" s="223">
        <v>4120</v>
      </c>
      <c r="E377" s="85" t="s">
        <v>152</v>
      </c>
      <c r="F377" s="522">
        <v>317</v>
      </c>
      <c r="G377" s="522">
        <v>158.44</v>
      </c>
      <c r="H377" s="522">
        <f t="shared" si="16"/>
        <v>49.981072555205046</v>
      </c>
    </row>
    <row r="378" spans="1:8" ht="14.25">
      <c r="A378" s="179"/>
      <c r="B378" s="253"/>
      <c r="C378" s="1114" t="s">
        <v>17</v>
      </c>
      <c r="D378" s="1119"/>
      <c r="E378" s="1120"/>
      <c r="F378" s="1024">
        <f>SUM(F373:F377)</f>
        <v>15194</v>
      </c>
      <c r="G378" s="1024">
        <f>SUM(G373:G377)</f>
        <v>7904.4400000000005</v>
      </c>
      <c r="H378" s="789">
        <f t="shared" si="16"/>
        <v>52.02343030143478</v>
      </c>
    </row>
    <row r="379" spans="1:8" ht="22.5" customHeight="1">
      <c r="A379" s="179"/>
      <c r="B379" s="253"/>
      <c r="C379" s="127">
        <v>80150</v>
      </c>
      <c r="D379" s="1170" t="s">
        <v>361</v>
      </c>
      <c r="E379" s="1171"/>
      <c r="F379" s="1171"/>
      <c r="G379" s="1171"/>
      <c r="H379" s="1172"/>
    </row>
    <row r="380" spans="1:8" ht="14.25">
      <c r="A380" s="179"/>
      <c r="B380" s="253"/>
      <c r="C380" s="83"/>
      <c r="D380" s="183">
        <v>3020</v>
      </c>
      <c r="E380" s="209" t="s">
        <v>184</v>
      </c>
      <c r="F380" s="522">
        <v>27129</v>
      </c>
      <c r="G380" s="522">
        <v>13354.77</v>
      </c>
      <c r="H380" s="522">
        <f aca="true" t="shared" si="17" ref="H380:H390">G380/F380%</f>
        <v>49.22691584651111</v>
      </c>
    </row>
    <row r="381" spans="1:8" ht="14.25">
      <c r="A381" s="179"/>
      <c r="B381" s="253"/>
      <c r="C381" s="121"/>
      <c r="D381" s="84">
        <v>4010</v>
      </c>
      <c r="E381" s="251" t="s">
        <v>356</v>
      </c>
      <c r="F381" s="523">
        <v>462192</v>
      </c>
      <c r="G381" s="523">
        <v>226228.87</v>
      </c>
      <c r="H381" s="586">
        <f t="shared" si="17"/>
        <v>48.946946290719005</v>
      </c>
    </row>
    <row r="382" spans="1:8" ht="14.25">
      <c r="A382" s="179"/>
      <c r="B382" s="253"/>
      <c r="C382" s="121"/>
      <c r="D382" s="90">
        <v>4040</v>
      </c>
      <c r="E382" s="85" t="s">
        <v>358</v>
      </c>
      <c r="F382" s="544">
        <v>34673</v>
      </c>
      <c r="G382" s="544">
        <v>34670.62</v>
      </c>
      <c r="H382" s="542">
        <f t="shared" si="17"/>
        <v>99.99313586940848</v>
      </c>
    </row>
    <row r="383" spans="1:8" ht="14.25">
      <c r="A383" s="179"/>
      <c r="B383" s="253"/>
      <c r="C383" s="121"/>
      <c r="D383" s="90">
        <v>4110</v>
      </c>
      <c r="E383" s="85" t="s">
        <v>357</v>
      </c>
      <c r="F383" s="544">
        <v>98620</v>
      </c>
      <c r="G383" s="544">
        <v>46151.26</v>
      </c>
      <c r="H383" s="542">
        <f t="shared" si="17"/>
        <v>46.797059419995946</v>
      </c>
    </row>
    <row r="384" spans="1:8" ht="14.25">
      <c r="A384" s="179"/>
      <c r="B384" s="253"/>
      <c r="C384" s="121"/>
      <c r="D384" s="90">
        <v>4120</v>
      </c>
      <c r="E384" s="85" t="s">
        <v>152</v>
      </c>
      <c r="F384" s="544">
        <v>12289</v>
      </c>
      <c r="G384" s="544">
        <v>5713.65</v>
      </c>
      <c r="H384" s="565">
        <f t="shared" si="17"/>
        <v>46.49401904141915</v>
      </c>
    </row>
    <row r="385" spans="1:8" ht="14.25">
      <c r="A385" s="179"/>
      <c r="B385" s="253"/>
      <c r="C385" s="121"/>
      <c r="D385" s="90">
        <v>4210</v>
      </c>
      <c r="E385" s="85" t="s">
        <v>167</v>
      </c>
      <c r="F385" s="544">
        <v>4200</v>
      </c>
      <c r="G385" s="541">
        <v>1897.42</v>
      </c>
      <c r="H385" s="586">
        <f t="shared" si="17"/>
        <v>45.17666666666667</v>
      </c>
    </row>
    <row r="386" spans="1:8" ht="22.5" hidden="1">
      <c r="A386" s="179"/>
      <c r="B386" s="253"/>
      <c r="C386" s="121"/>
      <c r="D386" s="90">
        <v>4240</v>
      </c>
      <c r="E386" s="85" t="s">
        <v>368</v>
      </c>
      <c r="F386" s="562"/>
      <c r="G386" s="572"/>
      <c r="H386" s="572"/>
    </row>
    <row r="387" spans="1:8" ht="14.25">
      <c r="A387" s="179"/>
      <c r="B387" s="253"/>
      <c r="C387" s="121"/>
      <c r="D387" s="90">
        <v>4260</v>
      </c>
      <c r="E387" s="106" t="s">
        <v>162</v>
      </c>
      <c r="F387" s="522">
        <v>1900</v>
      </c>
      <c r="G387" s="522">
        <v>1023.43</v>
      </c>
      <c r="H387" s="522">
        <f t="shared" si="17"/>
        <v>53.86473684210526</v>
      </c>
    </row>
    <row r="388" spans="1:8" ht="14.25">
      <c r="A388" s="236"/>
      <c r="B388" s="253"/>
      <c r="C388" s="803"/>
      <c r="D388" s="128">
        <v>4300</v>
      </c>
      <c r="E388" s="85" t="s">
        <v>164</v>
      </c>
      <c r="F388" s="523">
        <v>9880</v>
      </c>
      <c r="G388" s="523">
        <v>4818.08</v>
      </c>
      <c r="H388" s="586">
        <f t="shared" si="17"/>
        <v>48.76599190283401</v>
      </c>
    </row>
    <row r="389" spans="1:8" ht="14.25" customHeight="1">
      <c r="A389" s="179"/>
      <c r="B389" s="253"/>
      <c r="C389" s="121"/>
      <c r="D389" s="90">
        <v>4440</v>
      </c>
      <c r="E389" s="250" t="s">
        <v>348</v>
      </c>
      <c r="F389" s="544">
        <v>14120</v>
      </c>
      <c r="G389" s="544">
        <v>10080</v>
      </c>
      <c r="H389" s="542">
        <f t="shared" si="17"/>
        <v>71.38810198300284</v>
      </c>
    </row>
    <row r="390" spans="1:8" ht="14.25">
      <c r="A390" s="179"/>
      <c r="B390" s="253"/>
      <c r="C390" s="1114" t="s">
        <v>17</v>
      </c>
      <c r="D390" s="1114"/>
      <c r="E390" s="1115"/>
      <c r="F390" s="102">
        <f>SUM(F380:F389)</f>
        <v>665003</v>
      </c>
      <c r="G390" s="178">
        <f>SUM(G380:G389)</f>
        <v>343938.10000000003</v>
      </c>
      <c r="H390" s="529">
        <f t="shared" si="17"/>
        <v>51.719781715270464</v>
      </c>
    </row>
    <row r="391" spans="1:8" ht="14.25">
      <c r="A391" s="225"/>
      <c r="B391" s="1016"/>
      <c r="C391" s="805">
        <v>80195</v>
      </c>
      <c r="D391" s="1191" t="s">
        <v>19</v>
      </c>
      <c r="E391" s="1192"/>
      <c r="F391" s="1192"/>
      <c r="G391" s="1192"/>
      <c r="H391" s="1193"/>
    </row>
    <row r="392" spans="1:8" ht="14.25">
      <c r="A392" s="179"/>
      <c r="B392" s="253"/>
      <c r="C392" s="119"/>
      <c r="D392" s="90">
        <v>4110</v>
      </c>
      <c r="E392" s="85" t="s">
        <v>357</v>
      </c>
      <c r="F392" s="544">
        <v>1548</v>
      </c>
      <c r="G392" s="544">
        <v>376.2</v>
      </c>
      <c r="H392" s="542">
        <f>G392/F392%</f>
        <v>24.302325581395348</v>
      </c>
    </row>
    <row r="393" spans="1:8" ht="14.25">
      <c r="A393" s="179"/>
      <c r="B393" s="253"/>
      <c r="C393" s="119"/>
      <c r="D393" s="90">
        <v>4120</v>
      </c>
      <c r="E393" s="85" t="s">
        <v>152</v>
      </c>
      <c r="F393" s="544">
        <v>221</v>
      </c>
      <c r="G393" s="544">
        <v>53.9</v>
      </c>
      <c r="H393" s="542">
        <f>G393/F393%</f>
        <v>24.38914027149321</v>
      </c>
    </row>
    <row r="394" spans="1:8" ht="18" customHeight="1">
      <c r="A394" s="179"/>
      <c r="B394" s="253"/>
      <c r="C394" s="119"/>
      <c r="D394" s="90">
        <v>4170</v>
      </c>
      <c r="E394" s="85" t="s">
        <v>153</v>
      </c>
      <c r="F394" s="544">
        <v>9000</v>
      </c>
      <c r="G394" s="544">
        <v>3000.76</v>
      </c>
      <c r="H394" s="542">
        <f>G394/F394%</f>
        <v>33.34177777777778</v>
      </c>
    </row>
    <row r="395" spans="1:8" ht="18" customHeight="1">
      <c r="A395" s="179"/>
      <c r="B395" s="253"/>
      <c r="C395" s="119"/>
      <c r="D395" s="90">
        <v>4178</v>
      </c>
      <c r="E395" s="85" t="s">
        <v>153</v>
      </c>
      <c r="F395" s="544">
        <v>4420</v>
      </c>
      <c r="G395" s="544"/>
      <c r="H395" s="542">
        <f aca="true" t="shared" si="18" ref="H395:H408">G395/F395%</f>
        <v>0</v>
      </c>
    </row>
    <row r="396" spans="1:8" ht="18" customHeight="1">
      <c r="A396" s="179"/>
      <c r="B396" s="253"/>
      <c r="C396" s="119"/>
      <c r="D396" s="90">
        <v>4179</v>
      </c>
      <c r="E396" s="85" t="s">
        <v>153</v>
      </c>
      <c r="F396" s="544">
        <v>780</v>
      </c>
      <c r="G396" s="544"/>
      <c r="H396" s="542">
        <f t="shared" si="18"/>
        <v>0</v>
      </c>
    </row>
    <row r="397" spans="1:8" ht="14.25">
      <c r="A397" s="179"/>
      <c r="B397" s="253"/>
      <c r="C397" s="121"/>
      <c r="D397" s="90">
        <v>4210</v>
      </c>
      <c r="E397" s="85" t="s">
        <v>167</v>
      </c>
      <c r="F397" s="544">
        <v>1000</v>
      </c>
      <c r="G397" s="544"/>
      <c r="H397" s="542">
        <f t="shared" si="18"/>
        <v>0</v>
      </c>
    </row>
    <row r="398" spans="1:8" ht="14.25">
      <c r="A398" s="179"/>
      <c r="B398" s="253"/>
      <c r="C398" s="121"/>
      <c r="D398" s="95">
        <v>4218</v>
      </c>
      <c r="E398" s="85" t="s">
        <v>167</v>
      </c>
      <c r="F398" s="541">
        <v>5746</v>
      </c>
      <c r="G398" s="541">
        <v>5557.09</v>
      </c>
      <c r="H398" s="542">
        <f t="shared" si="18"/>
        <v>96.71232161503654</v>
      </c>
    </row>
    <row r="399" spans="1:8" ht="14.25">
      <c r="A399" s="179"/>
      <c r="B399" s="253"/>
      <c r="C399" s="121"/>
      <c r="D399" s="95">
        <v>4219</v>
      </c>
      <c r="E399" s="85" t="s">
        <v>167</v>
      </c>
      <c r="F399" s="541">
        <v>1014</v>
      </c>
      <c r="G399" s="541">
        <v>980.65</v>
      </c>
      <c r="H399" s="542">
        <f t="shared" si="18"/>
        <v>96.7110453648915</v>
      </c>
    </row>
    <row r="400" spans="1:8" ht="14.25">
      <c r="A400" s="179"/>
      <c r="B400" s="253"/>
      <c r="C400" s="121"/>
      <c r="D400" s="95">
        <v>4300</v>
      </c>
      <c r="E400" s="126" t="s">
        <v>164</v>
      </c>
      <c r="F400" s="541">
        <v>2000</v>
      </c>
      <c r="G400" s="541">
        <v>260.1</v>
      </c>
      <c r="H400" s="542">
        <f t="shared" si="18"/>
        <v>13.005</v>
      </c>
    </row>
    <row r="401" spans="1:8" ht="14.25">
      <c r="A401" s="179"/>
      <c r="B401" s="253"/>
      <c r="C401" s="93"/>
      <c r="D401" s="223">
        <v>4301</v>
      </c>
      <c r="E401" s="126" t="s">
        <v>164</v>
      </c>
      <c r="F401" s="522">
        <v>119760</v>
      </c>
      <c r="G401" s="522">
        <v>0</v>
      </c>
      <c r="H401" s="522">
        <f t="shared" si="18"/>
        <v>0</v>
      </c>
    </row>
    <row r="402" spans="1:8" ht="14.25">
      <c r="A402" s="179"/>
      <c r="B402" s="253"/>
      <c r="C402" s="93"/>
      <c r="D402" s="223">
        <v>4308</v>
      </c>
      <c r="E402" s="126" t="s">
        <v>164</v>
      </c>
      <c r="F402" s="522">
        <v>18026</v>
      </c>
      <c r="G402" s="522">
        <v>10721.7</v>
      </c>
      <c r="H402" s="522">
        <f t="shared" si="18"/>
        <v>59.47908576500611</v>
      </c>
    </row>
    <row r="403" spans="1:8" ht="14.25">
      <c r="A403" s="179"/>
      <c r="B403" s="253"/>
      <c r="C403" s="93"/>
      <c r="D403" s="223">
        <v>4309</v>
      </c>
      <c r="E403" s="126" t="s">
        <v>164</v>
      </c>
      <c r="F403" s="522">
        <v>3181</v>
      </c>
      <c r="G403" s="522">
        <v>1892.07</v>
      </c>
      <c r="H403" s="522">
        <f t="shared" si="18"/>
        <v>59.480352090537565</v>
      </c>
    </row>
    <row r="404" spans="1:8" ht="14.25">
      <c r="A404" s="179"/>
      <c r="B404" s="253"/>
      <c r="C404" s="93"/>
      <c r="D404" s="223">
        <v>4421</v>
      </c>
      <c r="E404" s="220" t="s">
        <v>315</v>
      </c>
      <c r="F404" s="522">
        <v>60357.3</v>
      </c>
      <c r="G404" s="522">
        <v>60357.3</v>
      </c>
      <c r="H404" s="522">
        <f t="shared" si="18"/>
        <v>100.00000000000001</v>
      </c>
    </row>
    <row r="405" spans="1:8" ht="14.25">
      <c r="A405" s="179"/>
      <c r="B405" s="253"/>
      <c r="C405" s="93"/>
      <c r="D405" s="223">
        <v>4431</v>
      </c>
      <c r="E405" s="220" t="s">
        <v>412</v>
      </c>
      <c r="F405" s="522">
        <v>1498</v>
      </c>
      <c r="G405" s="522">
        <v>1498</v>
      </c>
      <c r="H405" s="542">
        <f t="shared" si="18"/>
        <v>100</v>
      </c>
    </row>
    <row r="406" spans="1:8" ht="14.25">
      <c r="A406" s="179"/>
      <c r="B406" s="253"/>
      <c r="C406" s="93"/>
      <c r="D406" s="223">
        <v>4438</v>
      </c>
      <c r="E406" s="220" t="s">
        <v>412</v>
      </c>
      <c r="F406" s="522">
        <v>130</v>
      </c>
      <c r="G406" s="522">
        <v>64.74</v>
      </c>
      <c r="H406" s="542">
        <f t="shared" si="18"/>
        <v>49.8</v>
      </c>
    </row>
    <row r="407" spans="1:8" ht="14.25">
      <c r="A407" s="179"/>
      <c r="B407" s="253"/>
      <c r="C407" s="93"/>
      <c r="D407" s="223">
        <v>4439</v>
      </c>
      <c r="E407" s="220" t="s">
        <v>412</v>
      </c>
      <c r="F407" s="572">
        <v>23</v>
      </c>
      <c r="G407" s="572">
        <v>11.42</v>
      </c>
      <c r="H407" s="542">
        <f t="shared" si="18"/>
        <v>49.65217391304348</v>
      </c>
    </row>
    <row r="408" spans="1:8" ht="22.5">
      <c r="A408" s="179"/>
      <c r="B408" s="253"/>
      <c r="C408" s="93"/>
      <c r="D408" s="223">
        <v>4701</v>
      </c>
      <c r="E408" s="220" t="s">
        <v>170</v>
      </c>
      <c r="F408" s="522">
        <v>185992.7</v>
      </c>
      <c r="G408" s="522">
        <v>138901.11</v>
      </c>
      <c r="H408" s="522">
        <f t="shared" si="18"/>
        <v>74.68094715545286</v>
      </c>
    </row>
    <row r="409" spans="1:8" ht="14.25">
      <c r="A409" s="1014"/>
      <c r="B409" s="1016"/>
      <c r="C409" s="1114" t="s">
        <v>17</v>
      </c>
      <c r="D409" s="1133"/>
      <c r="E409" s="1134"/>
      <c r="F409" s="936">
        <f>SUM(F392:F408)</f>
        <v>414697</v>
      </c>
      <c r="G409" s="936">
        <f>SUM(G392:G408)</f>
        <v>223675.03999999998</v>
      </c>
      <c r="H409" s="218">
        <f>G409/F409%</f>
        <v>53.936980494192134</v>
      </c>
    </row>
    <row r="410" spans="1:8" ht="14.25">
      <c r="A410" s="77" t="s">
        <v>111</v>
      </c>
      <c r="B410" s="112"/>
      <c r="C410" s="104"/>
      <c r="D410" s="104"/>
      <c r="E410" s="141"/>
      <c r="F410" s="791">
        <f>F409+F390+F378+F371+F366+F353+F327+F305+F293</f>
        <v>9806336</v>
      </c>
      <c r="G410" s="791">
        <f>G409+G390+G378+G371+G366+G353+G327+G305+G293</f>
        <v>4581930.0600000005</v>
      </c>
      <c r="H410" s="800">
        <f>G410/F410%</f>
        <v>46.72417975480343</v>
      </c>
    </row>
    <row r="411" spans="1:8" ht="14.25">
      <c r="A411" s="75">
        <v>14</v>
      </c>
      <c r="B411" s="142">
        <v>851</v>
      </c>
      <c r="C411" s="137" t="s">
        <v>196</v>
      </c>
      <c r="D411" s="113"/>
      <c r="E411" s="111"/>
      <c r="F411" s="561"/>
      <c r="G411" s="561"/>
      <c r="H411" s="584"/>
    </row>
    <row r="412" spans="1:8" ht="14.25">
      <c r="A412" s="235"/>
      <c r="C412" s="95">
        <v>85153</v>
      </c>
      <c r="D412" s="621" t="s">
        <v>197</v>
      </c>
      <c r="E412" s="111"/>
      <c r="F412" s="539"/>
      <c r="G412" s="539"/>
      <c r="H412" s="540"/>
    </row>
    <row r="413" spans="1:8" ht="14.25">
      <c r="A413" s="235"/>
      <c r="C413" s="80"/>
      <c r="D413" s="128">
        <v>4170</v>
      </c>
      <c r="E413" s="85" t="s">
        <v>153</v>
      </c>
      <c r="F413" s="544">
        <v>3000</v>
      </c>
      <c r="G413" s="544">
        <v>2455.06</v>
      </c>
      <c r="H413" s="542">
        <f aca="true" t="shared" si="19" ref="H413:H418">G413/F413%</f>
        <v>81.83533333333334</v>
      </c>
    </row>
    <row r="414" spans="1:8" ht="14.25">
      <c r="A414" s="235"/>
      <c r="C414" s="80"/>
      <c r="D414" s="128">
        <v>4210</v>
      </c>
      <c r="E414" s="85" t="s">
        <v>167</v>
      </c>
      <c r="F414" s="544">
        <v>500</v>
      </c>
      <c r="G414" s="544">
        <v>3.6</v>
      </c>
      <c r="H414" s="542">
        <f t="shared" si="19"/>
        <v>0.72</v>
      </c>
    </row>
    <row r="415" spans="1:8" ht="14.25">
      <c r="A415" s="235"/>
      <c r="C415" s="80"/>
      <c r="D415" s="90">
        <v>4300</v>
      </c>
      <c r="E415" s="85" t="s">
        <v>154</v>
      </c>
      <c r="F415" s="544">
        <v>3500</v>
      </c>
      <c r="G415" s="544">
        <v>3374.4</v>
      </c>
      <c r="H415" s="542">
        <f t="shared" si="19"/>
        <v>96.41142857142857</v>
      </c>
    </row>
    <row r="416" spans="1:8" ht="14.25" hidden="1">
      <c r="A416" s="235"/>
      <c r="C416" s="87"/>
      <c r="D416" s="90"/>
      <c r="E416" s="85"/>
      <c r="F416" s="544"/>
      <c r="G416" s="544"/>
      <c r="H416" s="542" t="e">
        <f t="shared" si="19"/>
        <v>#DIV/0!</v>
      </c>
    </row>
    <row r="417" spans="1:8" ht="14.25" hidden="1">
      <c r="A417" s="235"/>
      <c r="C417" s="87"/>
      <c r="D417" s="90">
        <v>4430</v>
      </c>
      <c r="E417" s="85" t="s">
        <v>155</v>
      </c>
      <c r="F417" s="544"/>
      <c r="G417" s="544"/>
      <c r="H417" s="542" t="e">
        <f t="shared" si="19"/>
        <v>#DIV/0!</v>
      </c>
    </row>
    <row r="418" spans="1:8" ht="14.25">
      <c r="A418" s="235"/>
      <c r="C418" s="1138" t="s">
        <v>17</v>
      </c>
      <c r="D418" s="1114"/>
      <c r="E418" s="1115"/>
      <c r="F418" s="102">
        <f>SUM(F413:F417)</f>
        <v>7000</v>
      </c>
      <c r="G418" s="102">
        <f>SUM(G413:G417)</f>
        <v>5833.0599999999995</v>
      </c>
      <c r="H418" s="782">
        <f t="shared" si="19"/>
        <v>83.32942857142856</v>
      </c>
    </row>
    <row r="419" spans="1:8" ht="14.25">
      <c r="A419" s="236"/>
      <c r="B419" s="236"/>
      <c r="C419" s="229">
        <v>85154</v>
      </c>
      <c r="D419" s="912" t="s">
        <v>198</v>
      </c>
      <c r="E419" s="683"/>
      <c r="F419" s="684"/>
      <c r="G419" s="684"/>
      <c r="H419" s="685"/>
    </row>
    <row r="420" spans="1:8" ht="33.75">
      <c r="A420" s="236"/>
      <c r="B420" s="253"/>
      <c r="C420" s="121"/>
      <c r="D420" s="84">
        <v>2820</v>
      </c>
      <c r="E420" s="914" t="s">
        <v>244</v>
      </c>
      <c r="F420" s="523">
        <v>4000</v>
      </c>
      <c r="G420" s="523">
        <v>4000</v>
      </c>
      <c r="H420" s="560">
        <f aca="true" t="shared" si="20" ref="H420:H435">G420/F420%</f>
        <v>100</v>
      </c>
    </row>
    <row r="421" spans="1:8" ht="14.25">
      <c r="A421" s="235"/>
      <c r="C421" s="80"/>
      <c r="D421" s="84">
        <v>3030</v>
      </c>
      <c r="E421" s="114" t="s">
        <v>199</v>
      </c>
      <c r="F421" s="544">
        <v>6000</v>
      </c>
      <c r="G421" s="544">
        <v>2076</v>
      </c>
      <c r="H421" s="586">
        <f t="shared" si="20"/>
        <v>34.6</v>
      </c>
    </row>
    <row r="422" spans="1:8" ht="14.25">
      <c r="A422" s="235"/>
      <c r="C422" s="80"/>
      <c r="D422" s="90">
        <v>4010</v>
      </c>
      <c r="E422" s="251" t="s">
        <v>356</v>
      </c>
      <c r="F422" s="544">
        <v>12060</v>
      </c>
      <c r="G422" s="544">
        <v>6099.07</v>
      </c>
      <c r="H422" s="542">
        <f t="shared" si="20"/>
        <v>50.57271973466003</v>
      </c>
    </row>
    <row r="423" spans="1:8" ht="14.25">
      <c r="A423" s="235"/>
      <c r="C423" s="80"/>
      <c r="D423" s="90">
        <v>4040</v>
      </c>
      <c r="E423" s="85" t="s">
        <v>358</v>
      </c>
      <c r="F423" s="544">
        <v>990</v>
      </c>
      <c r="G423" s="544">
        <v>908.42</v>
      </c>
      <c r="H423" s="542">
        <f t="shared" si="20"/>
        <v>91.75959595959596</v>
      </c>
    </row>
    <row r="424" spans="1:8" ht="14.25">
      <c r="A424" s="235"/>
      <c r="C424" s="80"/>
      <c r="D424" s="90">
        <v>4110</v>
      </c>
      <c r="E424" s="85" t="s">
        <v>357</v>
      </c>
      <c r="F424" s="544">
        <v>3700</v>
      </c>
      <c r="G424" s="544">
        <v>2135.77</v>
      </c>
      <c r="H424" s="542">
        <f t="shared" si="20"/>
        <v>57.72351351351351</v>
      </c>
    </row>
    <row r="425" spans="1:8" ht="14.25">
      <c r="A425" s="235"/>
      <c r="C425" s="80"/>
      <c r="D425" s="128">
        <v>4120</v>
      </c>
      <c r="E425" s="85" t="s">
        <v>152</v>
      </c>
      <c r="F425" s="544">
        <v>370</v>
      </c>
      <c r="G425" s="544">
        <v>223.34</v>
      </c>
      <c r="H425" s="557">
        <f t="shared" si="20"/>
        <v>60.36216216216216</v>
      </c>
    </row>
    <row r="426" spans="1:8" ht="14.25">
      <c r="A426" s="235"/>
      <c r="C426" s="80"/>
      <c r="D426" s="128">
        <v>4170</v>
      </c>
      <c r="E426" s="85" t="s">
        <v>153</v>
      </c>
      <c r="F426" s="544">
        <v>24000</v>
      </c>
      <c r="G426" s="544">
        <v>9794.94</v>
      </c>
      <c r="H426" s="542">
        <f t="shared" si="20"/>
        <v>40.81225</v>
      </c>
    </row>
    <row r="427" spans="1:8" ht="14.25">
      <c r="A427" s="235"/>
      <c r="C427" s="80"/>
      <c r="D427" s="128">
        <v>4210</v>
      </c>
      <c r="E427" s="85" t="s">
        <v>167</v>
      </c>
      <c r="F427" s="544">
        <v>700</v>
      </c>
      <c r="G427" s="544">
        <v>14.4</v>
      </c>
      <c r="H427" s="542">
        <f t="shared" si="20"/>
        <v>2.0571428571428574</v>
      </c>
    </row>
    <row r="428" spans="1:10" ht="14.25">
      <c r="A428" s="235"/>
      <c r="C428" s="80"/>
      <c r="D428" s="90">
        <v>4300</v>
      </c>
      <c r="E428" s="85" t="s">
        <v>154</v>
      </c>
      <c r="F428" s="544">
        <v>21500</v>
      </c>
      <c r="G428" s="544">
        <v>7737.6</v>
      </c>
      <c r="H428" s="542">
        <f t="shared" si="20"/>
        <v>35.988837209302325</v>
      </c>
      <c r="J428" s="159"/>
    </row>
    <row r="429" spans="1:8" ht="13.5" customHeight="1" hidden="1">
      <c r="A429" s="235"/>
      <c r="C429" s="80"/>
      <c r="D429" s="90">
        <v>4400</v>
      </c>
      <c r="E429" s="85" t="s">
        <v>200</v>
      </c>
      <c r="F429" s="544"/>
      <c r="G429" s="544"/>
      <c r="H429" s="542" t="e">
        <f t="shared" si="20"/>
        <v>#DIV/0!</v>
      </c>
    </row>
    <row r="430" spans="1:8" ht="13.5" customHeight="1" hidden="1">
      <c r="A430" s="235"/>
      <c r="C430" s="80"/>
      <c r="D430" s="90">
        <v>4410</v>
      </c>
      <c r="E430" s="21" t="s">
        <v>192</v>
      </c>
      <c r="F430" s="544"/>
      <c r="G430" s="544"/>
      <c r="H430" s="542"/>
    </row>
    <row r="431" spans="1:8" ht="14.25">
      <c r="A431" s="235"/>
      <c r="C431" s="80"/>
      <c r="D431" s="90">
        <v>4430</v>
      </c>
      <c r="E431" s="85" t="s">
        <v>155</v>
      </c>
      <c r="F431" s="544">
        <v>400</v>
      </c>
      <c r="G431" s="544">
        <v>200</v>
      </c>
      <c r="H431" s="542">
        <f t="shared" si="20"/>
        <v>50</v>
      </c>
    </row>
    <row r="432" spans="1:8" ht="14.25" customHeight="1">
      <c r="A432" s="8"/>
      <c r="B432" s="8"/>
      <c r="C432" s="80"/>
      <c r="D432" s="95">
        <v>4440</v>
      </c>
      <c r="E432" s="250" t="s">
        <v>348</v>
      </c>
      <c r="F432" s="541">
        <v>280</v>
      </c>
      <c r="G432" s="541">
        <v>222</v>
      </c>
      <c r="H432" s="542">
        <f t="shared" si="20"/>
        <v>79.28571428571429</v>
      </c>
    </row>
    <row r="433" spans="1:8" ht="22.5" hidden="1">
      <c r="A433" s="8"/>
      <c r="B433" s="159"/>
      <c r="C433" s="87"/>
      <c r="D433" s="229">
        <v>4700</v>
      </c>
      <c r="E433" s="96" t="s">
        <v>170</v>
      </c>
      <c r="F433" s="522"/>
      <c r="G433" s="522"/>
      <c r="H433" s="522"/>
    </row>
    <row r="434" spans="1:8" ht="14.25">
      <c r="A434" s="8"/>
      <c r="C434" s="1152" t="s">
        <v>17</v>
      </c>
      <c r="D434" s="1152"/>
      <c r="E434" s="1152"/>
      <c r="F434" s="218">
        <f>SUM(F420:F433)</f>
        <v>74000</v>
      </c>
      <c r="G434" s="150">
        <f>SUM(G420:G433)</f>
        <v>33411.54</v>
      </c>
      <c r="H434" s="218">
        <f t="shared" si="20"/>
        <v>45.15072972972973</v>
      </c>
    </row>
    <row r="435" spans="1:8" ht="14.25">
      <c r="A435" s="77" t="s">
        <v>201</v>
      </c>
      <c r="B435" s="78"/>
      <c r="C435" s="113"/>
      <c r="D435" s="113"/>
      <c r="E435" s="138"/>
      <c r="F435" s="791">
        <f>F434+F418</f>
        <v>81000</v>
      </c>
      <c r="G435" s="791">
        <f>G434+G418</f>
        <v>39244.6</v>
      </c>
      <c r="H435" s="791">
        <f t="shared" si="20"/>
        <v>48.450123456790124</v>
      </c>
    </row>
    <row r="436" spans="1:8" ht="14.25">
      <c r="A436" s="75">
        <v>15</v>
      </c>
      <c r="B436" s="103">
        <v>852</v>
      </c>
      <c r="C436" s="1165" t="s">
        <v>112</v>
      </c>
      <c r="D436" s="1166"/>
      <c r="E436" s="1167"/>
      <c r="F436" s="561"/>
      <c r="G436" s="561"/>
      <c r="H436" s="584"/>
    </row>
    <row r="437" spans="1:8" ht="14.25">
      <c r="A437" s="80"/>
      <c r="B437" s="129"/>
      <c r="C437" s="83">
        <v>85202</v>
      </c>
      <c r="D437" s="622" t="s">
        <v>202</v>
      </c>
      <c r="E437" s="79"/>
      <c r="F437" s="539"/>
      <c r="G437" s="539"/>
      <c r="H437" s="540"/>
    </row>
    <row r="438" spans="1:8" ht="14.25">
      <c r="A438" s="80"/>
      <c r="B438" s="129"/>
      <c r="C438" s="216"/>
      <c r="D438" s="217">
        <v>4330</v>
      </c>
      <c r="E438" s="182" t="s">
        <v>203</v>
      </c>
      <c r="F438" s="565">
        <v>51518</v>
      </c>
      <c r="G438" s="565">
        <v>25870.47</v>
      </c>
      <c r="H438" s="587">
        <f>G438/F438%</f>
        <v>50.21637097713421</v>
      </c>
    </row>
    <row r="439" spans="1:8" ht="14.25">
      <c r="A439" s="80"/>
      <c r="B439" s="129"/>
      <c r="C439" s="1168" t="s">
        <v>17</v>
      </c>
      <c r="D439" s="1144"/>
      <c r="E439" s="1169"/>
      <c r="F439" s="208">
        <f>F438</f>
        <v>51518</v>
      </c>
      <c r="G439" s="208">
        <f>G438</f>
        <v>25870.47</v>
      </c>
      <c r="H439" s="215">
        <f>G439/F439%</f>
        <v>50.21637097713421</v>
      </c>
    </row>
    <row r="440" spans="1:8" ht="14.25" hidden="1">
      <c r="A440" s="80"/>
      <c r="B440" s="129"/>
      <c r="C440" s="913">
        <v>85204</v>
      </c>
      <c r="D440" s="622" t="s">
        <v>255</v>
      </c>
      <c r="E440" s="79"/>
      <c r="F440" s="539"/>
      <c r="G440" s="539"/>
      <c r="H440" s="540"/>
    </row>
    <row r="441" spans="1:8" ht="14.25" hidden="1">
      <c r="A441" s="80"/>
      <c r="B441" s="129"/>
      <c r="C441" s="216"/>
      <c r="D441" s="183">
        <v>3110</v>
      </c>
      <c r="E441" s="85" t="s">
        <v>204</v>
      </c>
      <c r="F441" s="565"/>
      <c r="G441" s="565"/>
      <c r="H441" s="587"/>
    </row>
    <row r="442" spans="1:8" ht="14.25" hidden="1">
      <c r="A442" s="80"/>
      <c r="B442" s="129"/>
      <c r="C442" s="1194" t="s">
        <v>17</v>
      </c>
      <c r="D442" s="1119"/>
      <c r="E442" s="1120"/>
      <c r="F442" s="208"/>
      <c r="G442" s="208"/>
      <c r="H442" s="215"/>
    </row>
    <row r="443" spans="1:8" ht="14.25">
      <c r="A443" s="80"/>
      <c r="B443" s="129"/>
      <c r="C443" s="83">
        <v>85205</v>
      </c>
      <c r="D443" s="622" t="s">
        <v>250</v>
      </c>
      <c r="E443" s="79"/>
      <c r="F443" s="539"/>
      <c r="G443" s="539"/>
      <c r="H443" s="540"/>
    </row>
    <row r="444" spans="1:8" ht="14.25">
      <c r="A444" s="8"/>
      <c r="C444" s="80"/>
      <c r="D444" s="84">
        <v>3030</v>
      </c>
      <c r="E444" s="114" t="s">
        <v>199</v>
      </c>
      <c r="F444" s="544">
        <v>4560</v>
      </c>
      <c r="G444" s="544">
        <v>1840</v>
      </c>
      <c r="H444" s="586">
        <f>G444/F444%</f>
        <v>40.35087719298245</v>
      </c>
    </row>
    <row r="445" spans="1:8" ht="14.25">
      <c r="A445" s="8"/>
      <c r="C445" s="80"/>
      <c r="D445" s="90">
        <v>4210</v>
      </c>
      <c r="E445" s="85" t="s">
        <v>167</v>
      </c>
      <c r="F445" s="544">
        <v>500</v>
      </c>
      <c r="G445" s="544">
        <v>104</v>
      </c>
      <c r="H445" s="542">
        <f>G445/F445%</f>
        <v>20.8</v>
      </c>
    </row>
    <row r="446" spans="1:8" ht="14.25">
      <c r="A446" s="8"/>
      <c r="C446" s="80"/>
      <c r="D446" s="90">
        <v>4410</v>
      </c>
      <c r="E446" s="85" t="s">
        <v>163</v>
      </c>
      <c r="F446" s="544">
        <v>2800</v>
      </c>
      <c r="G446" s="544">
        <v>1424.65</v>
      </c>
      <c r="H446" s="542">
        <f>G446/F446%</f>
        <v>50.88035714285714</v>
      </c>
    </row>
    <row r="447" spans="1:8" ht="14.25">
      <c r="A447" s="80"/>
      <c r="B447" s="129"/>
      <c r="C447" s="1161" t="s">
        <v>17</v>
      </c>
      <c r="D447" s="1121"/>
      <c r="E447" s="1122"/>
      <c r="F447" s="164">
        <f>SUM(F444:F446)</f>
        <v>7860</v>
      </c>
      <c r="G447" s="164">
        <f>SUM(G444:G446)</f>
        <v>3368.65</v>
      </c>
      <c r="H447" s="166">
        <f>G447/F447%</f>
        <v>42.85814249363868</v>
      </c>
    </row>
    <row r="448" spans="1:8" ht="14.25" hidden="1">
      <c r="A448" s="80"/>
      <c r="B448" s="129"/>
      <c r="C448" s="95">
        <v>85206</v>
      </c>
      <c r="D448" s="87" t="s">
        <v>262</v>
      </c>
      <c r="E448" s="111"/>
      <c r="F448" s="566"/>
      <c r="G448" s="566"/>
      <c r="H448" s="588"/>
    </row>
    <row r="449" spans="1:8" ht="14.25" hidden="1">
      <c r="A449" s="80"/>
      <c r="B449" s="129"/>
      <c r="C449" s="233"/>
      <c r="D449" s="223">
        <v>4010</v>
      </c>
      <c r="E449" s="85" t="s">
        <v>185</v>
      </c>
      <c r="F449" s="522"/>
      <c r="G449" s="522"/>
      <c r="H449" s="522"/>
    </row>
    <row r="450" spans="1:8" ht="14.25" hidden="1">
      <c r="A450" s="80"/>
      <c r="B450" s="129"/>
      <c r="C450" s="80"/>
      <c r="D450" s="84">
        <v>4110</v>
      </c>
      <c r="E450" s="85" t="s">
        <v>187</v>
      </c>
      <c r="F450" s="523"/>
      <c r="G450" s="523"/>
      <c r="H450" s="522"/>
    </row>
    <row r="451" spans="1:8" ht="14.25" hidden="1">
      <c r="A451" s="80"/>
      <c r="B451" s="129"/>
      <c r="C451" s="80"/>
      <c r="D451" s="84">
        <v>4120</v>
      </c>
      <c r="E451" s="85" t="s">
        <v>152</v>
      </c>
      <c r="F451" s="523"/>
      <c r="G451" s="523"/>
      <c r="H451" s="522"/>
    </row>
    <row r="452" spans="1:8" ht="14.25" hidden="1">
      <c r="A452" s="80"/>
      <c r="B452" s="129"/>
      <c r="C452" s="80"/>
      <c r="D452" s="90">
        <v>4170</v>
      </c>
      <c r="E452" s="85" t="s">
        <v>152</v>
      </c>
      <c r="F452" s="544"/>
      <c r="G452" s="544"/>
      <c r="H452" s="522"/>
    </row>
    <row r="453" spans="1:8" ht="14.25" hidden="1">
      <c r="A453" s="80"/>
      <c r="B453" s="129"/>
      <c r="C453" s="80"/>
      <c r="D453" s="90">
        <v>4210</v>
      </c>
      <c r="E453" s="85" t="s">
        <v>167</v>
      </c>
      <c r="F453" s="544"/>
      <c r="G453" s="544"/>
      <c r="H453" s="522"/>
    </row>
    <row r="454" spans="1:8" ht="14.25" hidden="1">
      <c r="A454" s="80"/>
      <c r="B454" s="129"/>
      <c r="C454" s="87"/>
      <c r="D454" s="90">
        <v>4240</v>
      </c>
      <c r="E454" s="85" t="s">
        <v>188</v>
      </c>
      <c r="F454" s="541"/>
      <c r="G454" s="541"/>
      <c r="H454" s="522"/>
    </row>
    <row r="455" spans="1:8" ht="14.25" hidden="1">
      <c r="A455" s="80"/>
      <c r="B455" s="129"/>
      <c r="C455" s="87"/>
      <c r="D455" s="90">
        <v>4260</v>
      </c>
      <c r="E455" s="85" t="s">
        <v>162</v>
      </c>
      <c r="F455" s="541"/>
      <c r="G455" s="541"/>
      <c r="H455" s="522"/>
    </row>
    <row r="456" spans="1:8" ht="14.25" hidden="1">
      <c r="A456" s="80"/>
      <c r="B456" s="129"/>
      <c r="C456" s="1161" t="s">
        <v>17</v>
      </c>
      <c r="D456" s="1121"/>
      <c r="E456" s="1122"/>
      <c r="F456" s="164"/>
      <c r="G456" s="164"/>
      <c r="H456" s="166"/>
    </row>
    <row r="457" spans="1:8" ht="14.25" hidden="1">
      <c r="A457" s="80"/>
      <c r="B457" s="129"/>
      <c r="C457" s="787">
        <v>85211</v>
      </c>
      <c r="D457" s="1173" t="s">
        <v>329</v>
      </c>
      <c r="E457" s="1174"/>
      <c r="F457" s="603"/>
      <c r="G457" s="603"/>
      <c r="H457" s="524"/>
    </row>
    <row r="458" spans="1:8" ht="14.25" hidden="1">
      <c r="A458" s="80"/>
      <c r="B458" s="129"/>
      <c r="C458" s="533"/>
      <c r="D458" s="526">
        <v>3110</v>
      </c>
      <c r="E458" s="85" t="s">
        <v>204</v>
      </c>
      <c r="F458" s="224"/>
      <c r="G458" s="224"/>
      <c r="H458" s="522"/>
    </row>
    <row r="459" spans="1:8" ht="14.25" hidden="1">
      <c r="A459" s="80"/>
      <c r="B459" s="129"/>
      <c r="C459" s="533"/>
      <c r="D459" s="526">
        <v>4010</v>
      </c>
      <c r="E459" s="251" t="s">
        <v>356</v>
      </c>
      <c r="F459" s="224"/>
      <c r="G459" s="224"/>
      <c r="H459" s="522"/>
    </row>
    <row r="460" spans="1:8" ht="14.25" hidden="1">
      <c r="A460" s="80"/>
      <c r="B460" s="129"/>
      <c r="C460" s="533"/>
      <c r="D460" s="526">
        <v>4110</v>
      </c>
      <c r="E460" s="85" t="s">
        <v>357</v>
      </c>
      <c r="F460" s="224"/>
      <c r="G460" s="224"/>
      <c r="H460" s="522"/>
    </row>
    <row r="461" spans="1:8" ht="14.25" hidden="1">
      <c r="A461" s="80"/>
      <c r="B461" s="129"/>
      <c r="C461" s="533"/>
      <c r="D461" s="526">
        <v>4120</v>
      </c>
      <c r="E461" s="85" t="s">
        <v>167</v>
      </c>
      <c r="F461" s="224"/>
      <c r="G461" s="224"/>
      <c r="H461" s="522"/>
    </row>
    <row r="462" spans="1:8" ht="14.25" hidden="1">
      <c r="A462" s="247"/>
      <c r="B462" s="546"/>
      <c r="C462" s="534"/>
      <c r="D462" s="536">
        <v>4210</v>
      </c>
      <c r="E462" s="85" t="s">
        <v>167</v>
      </c>
      <c r="F462" s="224"/>
      <c r="G462" s="224"/>
      <c r="H462" s="522"/>
    </row>
    <row r="463" spans="1:8" ht="14.25" hidden="1">
      <c r="A463" s="80"/>
      <c r="B463" s="129"/>
      <c r="C463" s="533"/>
      <c r="D463" s="526">
        <v>4280</v>
      </c>
      <c r="E463" s="182" t="s">
        <v>174</v>
      </c>
      <c r="F463" s="224"/>
      <c r="G463" s="224"/>
      <c r="H463" s="522"/>
    </row>
    <row r="464" spans="1:8" ht="14.25" hidden="1">
      <c r="A464" s="80"/>
      <c r="B464" s="129"/>
      <c r="C464" s="716"/>
      <c r="D464" s="526">
        <v>4300</v>
      </c>
      <c r="E464" s="85" t="s">
        <v>154</v>
      </c>
      <c r="F464" s="224"/>
      <c r="G464" s="224"/>
      <c r="H464" s="522"/>
    </row>
    <row r="465" spans="1:8" ht="15" customHeight="1" hidden="1">
      <c r="A465" s="80"/>
      <c r="B465" s="129"/>
      <c r="C465" s="716"/>
      <c r="D465" s="527">
        <v>4440</v>
      </c>
      <c r="E465" s="250" t="s">
        <v>348</v>
      </c>
      <c r="F465" s="788"/>
      <c r="G465" s="788"/>
      <c r="H465" s="522"/>
    </row>
    <row r="466" spans="1:8" ht="14.25" hidden="1">
      <c r="A466" s="165"/>
      <c r="B466" s="916"/>
      <c r="C466" s="1135" t="s">
        <v>17</v>
      </c>
      <c r="D466" s="1038"/>
      <c r="E466" s="1039"/>
      <c r="F466" s="529"/>
      <c r="G466" s="529"/>
      <c r="H466" s="775"/>
    </row>
    <row r="467" spans="1:8" ht="14.25" hidden="1">
      <c r="A467" s="80"/>
      <c r="B467" s="129"/>
      <c r="C467" s="716"/>
      <c r="D467" s="533"/>
      <c r="E467" s="716"/>
      <c r="F467" s="603"/>
      <c r="G467" s="603"/>
      <c r="H467" s="786"/>
    </row>
    <row r="468" spans="1:8" ht="14.25" hidden="1">
      <c r="A468" s="8"/>
      <c r="B468" s="8"/>
      <c r="C468" s="83">
        <v>85212</v>
      </c>
      <c r="D468" s="621" t="s">
        <v>113</v>
      </c>
      <c r="E468" s="111"/>
      <c r="F468" s="566"/>
      <c r="G468" s="566"/>
      <c r="H468" s="588"/>
    </row>
    <row r="469" spans="1:8" ht="14.25" hidden="1">
      <c r="A469" s="8"/>
      <c r="B469" s="8"/>
      <c r="C469" s="93"/>
      <c r="D469" s="125">
        <v>3110</v>
      </c>
      <c r="E469" s="106" t="s">
        <v>204</v>
      </c>
      <c r="F469" s="522"/>
      <c r="G469" s="522"/>
      <c r="H469" s="522"/>
    </row>
    <row r="470" spans="1:8" ht="14.25" hidden="1">
      <c r="A470" s="8"/>
      <c r="B470" s="8"/>
      <c r="C470" s="136"/>
      <c r="D470" s="90">
        <v>4010</v>
      </c>
      <c r="E470" s="251" t="s">
        <v>356</v>
      </c>
      <c r="F470" s="523"/>
      <c r="G470" s="523"/>
      <c r="H470" s="586"/>
    </row>
    <row r="471" spans="1:8" ht="14.25" hidden="1">
      <c r="A471" s="8"/>
      <c r="B471" s="8"/>
      <c r="C471" s="136"/>
      <c r="D471" s="90">
        <v>4040</v>
      </c>
      <c r="E471" s="85" t="s">
        <v>358</v>
      </c>
      <c r="F471" s="544"/>
      <c r="G471" s="544"/>
      <c r="H471" s="542"/>
    </row>
    <row r="472" spans="1:8" ht="14.25" hidden="1">
      <c r="A472" s="8"/>
      <c r="B472" s="8"/>
      <c r="C472" s="136"/>
      <c r="D472" s="90">
        <v>4110</v>
      </c>
      <c r="E472" s="85" t="s">
        <v>357</v>
      </c>
      <c r="F472" s="544"/>
      <c r="G472" s="544"/>
      <c r="H472" s="542"/>
    </row>
    <row r="473" spans="1:8" ht="14.25" hidden="1">
      <c r="A473" s="8"/>
      <c r="B473" s="8"/>
      <c r="C473" s="136"/>
      <c r="D473" s="90">
        <v>4120</v>
      </c>
      <c r="E473" s="85" t="s">
        <v>152</v>
      </c>
      <c r="F473" s="544"/>
      <c r="G473" s="544"/>
      <c r="H473" s="542"/>
    </row>
    <row r="474" spans="1:8" ht="14.25" hidden="1">
      <c r="A474" s="8"/>
      <c r="B474" s="8"/>
      <c r="C474" s="136"/>
      <c r="D474" s="90">
        <v>4210</v>
      </c>
      <c r="E474" s="85" t="s">
        <v>167</v>
      </c>
      <c r="F474" s="544"/>
      <c r="G474" s="568"/>
      <c r="H474" s="522"/>
    </row>
    <row r="475" spans="1:8" ht="14.25" hidden="1">
      <c r="A475" s="8"/>
      <c r="B475" s="8"/>
      <c r="C475" s="94"/>
      <c r="D475" s="84">
        <v>4300</v>
      </c>
      <c r="E475" s="114" t="s">
        <v>154</v>
      </c>
      <c r="F475" s="523"/>
      <c r="G475" s="567"/>
      <c r="H475" s="522"/>
    </row>
    <row r="476" spans="1:8" ht="14.25" hidden="1">
      <c r="A476" s="8"/>
      <c r="B476" s="8"/>
      <c r="C476" s="136"/>
      <c r="D476" s="90">
        <v>4430</v>
      </c>
      <c r="E476" s="85" t="s">
        <v>155</v>
      </c>
      <c r="F476" s="544"/>
      <c r="G476" s="568"/>
      <c r="H476" s="522"/>
    </row>
    <row r="477" spans="1:8" ht="13.5" customHeight="1" hidden="1">
      <c r="A477" s="8"/>
      <c r="B477" s="8"/>
      <c r="C477" s="136"/>
      <c r="D477" s="183">
        <v>4440</v>
      </c>
      <c r="E477" s="250" t="s">
        <v>348</v>
      </c>
      <c r="F477" s="544"/>
      <c r="G477" s="544"/>
      <c r="H477" s="586"/>
    </row>
    <row r="478" spans="1:8" ht="14.25" hidden="1">
      <c r="A478" s="8"/>
      <c r="B478" s="8"/>
      <c r="C478" s="1113" t="s">
        <v>17</v>
      </c>
      <c r="D478" s="1133"/>
      <c r="E478" s="1115"/>
      <c r="F478" s="102"/>
      <c r="G478" s="102"/>
      <c r="H478" s="139"/>
    </row>
    <row r="479" spans="1:8" ht="14.25">
      <c r="A479" s="8"/>
      <c r="B479" s="8"/>
      <c r="C479" s="95">
        <v>85213</v>
      </c>
      <c r="D479" s="1176" t="s">
        <v>362</v>
      </c>
      <c r="E479" s="1177"/>
      <c r="F479" s="1177"/>
      <c r="G479" s="1177"/>
      <c r="H479" s="1178"/>
    </row>
    <row r="480" spans="1:8" ht="14.25">
      <c r="A480" s="8"/>
      <c r="C480" s="143"/>
      <c r="D480" s="118">
        <v>4130</v>
      </c>
      <c r="E480" s="126" t="s">
        <v>205</v>
      </c>
      <c r="F480" s="544">
        <v>39500</v>
      </c>
      <c r="G480" s="544">
        <v>18525.01</v>
      </c>
      <c r="H480" s="542">
        <f>G480/F480%</f>
        <v>46.89875949367088</v>
      </c>
    </row>
    <row r="481" spans="1:8" ht="14.25">
      <c r="A481" s="235"/>
      <c r="B481" s="19"/>
      <c r="C481" s="1113" t="s">
        <v>17</v>
      </c>
      <c r="D481" s="1114"/>
      <c r="E481" s="1115"/>
      <c r="F481" s="116">
        <f>F480</f>
        <v>39500</v>
      </c>
      <c r="G481" s="116">
        <f>G480</f>
        <v>18525.01</v>
      </c>
      <c r="H481" s="144">
        <f>G481/F481%</f>
        <v>46.89875949367088</v>
      </c>
    </row>
    <row r="482" spans="1:8" ht="14.25">
      <c r="A482" s="235"/>
      <c r="C482" s="95">
        <v>85214</v>
      </c>
      <c r="D482" s="622" t="s">
        <v>115</v>
      </c>
      <c r="E482" s="79"/>
      <c r="F482" s="563"/>
      <c r="G482" s="563"/>
      <c r="H482" s="540"/>
    </row>
    <row r="483" spans="1:8" ht="14.25">
      <c r="A483" s="235"/>
      <c r="C483" s="125"/>
      <c r="D483" s="128">
        <v>3110</v>
      </c>
      <c r="E483" s="85" t="s">
        <v>204</v>
      </c>
      <c r="F483" s="544">
        <v>279900</v>
      </c>
      <c r="G483" s="544">
        <v>129344.22</v>
      </c>
      <c r="H483" s="542">
        <f>G483/F483%</f>
        <v>46.21086816720257</v>
      </c>
    </row>
    <row r="484" spans="1:8" ht="14.25">
      <c r="A484" s="235"/>
      <c r="C484" s="125"/>
      <c r="D484" s="128">
        <v>4110</v>
      </c>
      <c r="E484" s="85" t="s">
        <v>357</v>
      </c>
      <c r="F484" s="544">
        <v>2000</v>
      </c>
      <c r="G484" s="544">
        <v>0</v>
      </c>
      <c r="H484" s="542">
        <f>G484/F484%</f>
        <v>0</v>
      </c>
    </row>
    <row r="485" spans="1:8" ht="14.25">
      <c r="A485" s="235"/>
      <c r="B485" s="19"/>
      <c r="C485" s="1138" t="s">
        <v>17</v>
      </c>
      <c r="D485" s="1114"/>
      <c r="E485" s="1115"/>
      <c r="F485" s="102">
        <f>SUM(F483:F484)</f>
        <v>281900</v>
      </c>
      <c r="G485" s="102">
        <f>SUM(G483:G484)</f>
        <v>129344.22</v>
      </c>
      <c r="H485" s="139">
        <f>G485/F485%</f>
        <v>45.88301525363604</v>
      </c>
    </row>
    <row r="486" spans="1:8" ht="14.25">
      <c r="A486" s="253"/>
      <c r="B486" s="159"/>
      <c r="C486" s="229">
        <v>85215</v>
      </c>
      <c r="D486" s="912" t="s">
        <v>206</v>
      </c>
      <c r="E486" s="683"/>
      <c r="F486" s="686"/>
      <c r="G486" s="686"/>
      <c r="H486" s="687"/>
    </row>
    <row r="487" spans="1:8" ht="14.25">
      <c r="A487" s="253"/>
      <c r="B487" s="159"/>
      <c r="C487" s="230"/>
      <c r="D487" s="120">
        <v>3110</v>
      </c>
      <c r="E487" s="114" t="s">
        <v>204</v>
      </c>
      <c r="F487" s="523">
        <v>32436</v>
      </c>
      <c r="G487" s="523">
        <v>11594.14</v>
      </c>
      <c r="H487" s="586">
        <f>G487/F487%</f>
        <v>35.74466642002713</v>
      </c>
    </row>
    <row r="488" spans="1:8" ht="14.25">
      <c r="A488" s="235"/>
      <c r="B488" s="19"/>
      <c r="C488" s="1143" t="s">
        <v>17</v>
      </c>
      <c r="D488" s="1114"/>
      <c r="E488" s="1115"/>
      <c r="F488" s="102">
        <f>F487</f>
        <v>32436</v>
      </c>
      <c r="G488" s="102">
        <f>G487</f>
        <v>11594.14</v>
      </c>
      <c r="H488" s="102">
        <f>G488/F488%</f>
        <v>35.74466642002713</v>
      </c>
    </row>
    <row r="489" spans="1:8" ht="14.25">
      <c r="A489" s="235"/>
      <c r="C489" s="125">
        <v>85216</v>
      </c>
      <c r="D489" s="621" t="s">
        <v>229</v>
      </c>
      <c r="E489" s="111"/>
      <c r="F489" s="558"/>
      <c r="G489" s="558"/>
      <c r="H489" s="582"/>
    </row>
    <row r="490" spans="1:8" ht="14.25">
      <c r="A490" s="235"/>
      <c r="C490" s="112"/>
      <c r="D490" s="84">
        <v>3110</v>
      </c>
      <c r="E490" s="114" t="s">
        <v>204</v>
      </c>
      <c r="F490" s="544">
        <v>184000</v>
      </c>
      <c r="G490" s="544">
        <v>156203.01</v>
      </c>
      <c r="H490" s="542">
        <f>G490/F490%</f>
        <v>84.89294021739131</v>
      </c>
    </row>
    <row r="491" spans="1:8" ht="14.25">
      <c r="A491" s="235"/>
      <c r="C491" s="1113" t="s">
        <v>17</v>
      </c>
      <c r="D491" s="1114"/>
      <c r="E491" s="1115"/>
      <c r="F491" s="102">
        <f>F490</f>
        <v>184000</v>
      </c>
      <c r="G491" s="102">
        <f>G490</f>
        <v>156203.01</v>
      </c>
      <c r="H491" s="102">
        <f>G491/F491%</f>
        <v>84.89294021739131</v>
      </c>
    </row>
    <row r="492" spans="1:8" ht="14.25">
      <c r="A492" s="235"/>
      <c r="C492" s="95">
        <v>85219</v>
      </c>
      <c r="D492" s="622" t="s">
        <v>116</v>
      </c>
      <c r="E492" s="79"/>
      <c r="F492" s="539"/>
      <c r="G492" s="539"/>
      <c r="H492" s="540"/>
    </row>
    <row r="493" spans="1:8" ht="13.5" customHeight="1">
      <c r="A493" s="235"/>
      <c r="C493" s="80"/>
      <c r="D493" s="90">
        <v>3020</v>
      </c>
      <c r="E493" s="85" t="s">
        <v>264</v>
      </c>
      <c r="F493" s="544">
        <v>1200</v>
      </c>
      <c r="G493" s="544">
        <v>0</v>
      </c>
      <c r="H493" s="542">
        <f aca="true" t="shared" si="21" ref="H493:H508">G493/F493%</f>
        <v>0</v>
      </c>
    </row>
    <row r="494" spans="1:8" ht="14.25">
      <c r="A494" s="8"/>
      <c r="C494" s="80"/>
      <c r="D494" s="90">
        <v>4010</v>
      </c>
      <c r="E494" s="251" t="s">
        <v>356</v>
      </c>
      <c r="F494" s="544">
        <v>267785</v>
      </c>
      <c r="G494" s="544">
        <v>175586.95</v>
      </c>
      <c r="H494" s="542">
        <f t="shared" si="21"/>
        <v>65.57012155273821</v>
      </c>
    </row>
    <row r="495" spans="1:8" ht="14.25">
      <c r="A495" s="8"/>
      <c r="C495" s="80"/>
      <c r="D495" s="90">
        <v>4040</v>
      </c>
      <c r="E495" s="85" t="s">
        <v>358</v>
      </c>
      <c r="F495" s="544">
        <v>21727</v>
      </c>
      <c r="G495" s="544">
        <v>21216.38</v>
      </c>
      <c r="H495" s="542">
        <f t="shared" si="21"/>
        <v>97.64983660882773</v>
      </c>
    </row>
    <row r="496" spans="1:8" ht="14.25">
      <c r="A496" s="8"/>
      <c r="C496" s="80"/>
      <c r="D496" s="90">
        <v>4110</v>
      </c>
      <c r="E496" s="85" t="s">
        <v>357</v>
      </c>
      <c r="F496" s="544">
        <v>48219</v>
      </c>
      <c r="G496" s="544">
        <v>26117.48</v>
      </c>
      <c r="H496" s="542">
        <f t="shared" si="21"/>
        <v>54.164292084033264</v>
      </c>
    </row>
    <row r="497" spans="1:8" ht="14.25">
      <c r="A497" s="8"/>
      <c r="C497" s="80"/>
      <c r="D497" s="90">
        <v>4120</v>
      </c>
      <c r="E497" s="85" t="s">
        <v>152</v>
      </c>
      <c r="F497" s="544">
        <v>5317</v>
      </c>
      <c r="G497" s="544">
        <v>2426.48</v>
      </c>
      <c r="H497" s="542">
        <f t="shared" si="21"/>
        <v>45.63626104946398</v>
      </c>
    </row>
    <row r="498" spans="1:8" ht="14.25">
      <c r="A498" s="8"/>
      <c r="C498" s="80"/>
      <c r="D498" s="90">
        <v>4170</v>
      </c>
      <c r="E498" s="85" t="s">
        <v>153</v>
      </c>
      <c r="F498" s="544">
        <v>3720</v>
      </c>
      <c r="G498" s="544">
        <v>2120</v>
      </c>
      <c r="H498" s="542">
        <f t="shared" si="21"/>
        <v>56.98924731182795</v>
      </c>
    </row>
    <row r="499" spans="1:8" ht="14.25">
      <c r="A499" s="8"/>
      <c r="C499" s="80"/>
      <c r="D499" s="90">
        <v>4210</v>
      </c>
      <c r="E499" s="85" t="s">
        <v>167</v>
      </c>
      <c r="F499" s="544">
        <v>10706.73</v>
      </c>
      <c r="G499" s="544">
        <v>6130.16</v>
      </c>
      <c r="H499" s="565">
        <f t="shared" si="21"/>
        <v>57.25520303584755</v>
      </c>
    </row>
    <row r="500" spans="1:8" ht="13.5" customHeight="1">
      <c r="A500" s="8"/>
      <c r="C500" s="80"/>
      <c r="D500" s="90">
        <v>4240</v>
      </c>
      <c r="E500" s="85" t="s">
        <v>350</v>
      </c>
      <c r="F500" s="544">
        <v>514</v>
      </c>
      <c r="G500" s="544">
        <v>514</v>
      </c>
      <c r="H500" s="522">
        <f t="shared" si="21"/>
        <v>100</v>
      </c>
    </row>
    <row r="501" spans="1:8" ht="13.5" customHeight="1">
      <c r="A501" s="8"/>
      <c r="C501" s="80"/>
      <c r="D501" s="90">
        <v>4270</v>
      </c>
      <c r="E501" s="85" t="s">
        <v>158</v>
      </c>
      <c r="F501" s="544">
        <v>34079.27</v>
      </c>
      <c r="G501" s="544">
        <v>34079.27</v>
      </c>
      <c r="H501" s="786">
        <f t="shared" si="21"/>
        <v>100</v>
      </c>
    </row>
    <row r="502" spans="1:8" ht="14.25">
      <c r="A502" s="8"/>
      <c r="C502" s="80"/>
      <c r="D502" s="90">
        <v>4280</v>
      </c>
      <c r="E502" s="85" t="s">
        <v>174</v>
      </c>
      <c r="F502" s="544">
        <v>100</v>
      </c>
      <c r="G502" s="544">
        <v>88</v>
      </c>
      <c r="H502" s="542">
        <f t="shared" si="21"/>
        <v>88</v>
      </c>
    </row>
    <row r="503" spans="1:8" ht="14.25">
      <c r="A503" s="8"/>
      <c r="C503" s="80"/>
      <c r="D503" s="90">
        <v>4300</v>
      </c>
      <c r="E503" s="85" t="s">
        <v>154</v>
      </c>
      <c r="F503" s="544">
        <v>6900</v>
      </c>
      <c r="G503" s="544">
        <v>2909.12</v>
      </c>
      <c r="H503" s="542">
        <f t="shared" si="21"/>
        <v>42.161159420289856</v>
      </c>
    </row>
    <row r="504" spans="1:8" ht="23.25" customHeight="1">
      <c r="A504" s="8"/>
      <c r="C504" s="80"/>
      <c r="D504" s="90">
        <v>4360</v>
      </c>
      <c r="E504" s="201" t="s">
        <v>351</v>
      </c>
      <c r="F504" s="544">
        <v>1500</v>
      </c>
      <c r="G504" s="544">
        <v>632.25</v>
      </c>
      <c r="H504" s="542">
        <f t="shared" si="21"/>
        <v>42.15</v>
      </c>
    </row>
    <row r="505" spans="1:8" ht="14.25">
      <c r="A505" s="8"/>
      <c r="C505" s="80"/>
      <c r="D505" s="84">
        <v>4410</v>
      </c>
      <c r="E505" s="114" t="s">
        <v>163</v>
      </c>
      <c r="F505" s="523">
        <v>7000</v>
      </c>
      <c r="G505" s="523">
        <v>4308.16</v>
      </c>
      <c r="H505" s="559">
        <f t="shared" si="21"/>
        <v>61.54514285714286</v>
      </c>
    </row>
    <row r="506" spans="1:8" ht="12.75" customHeight="1">
      <c r="A506" s="8"/>
      <c r="C506" s="80"/>
      <c r="D506" s="90">
        <v>4440</v>
      </c>
      <c r="E506" s="250" t="s">
        <v>348</v>
      </c>
      <c r="F506" s="544">
        <v>7658</v>
      </c>
      <c r="G506" s="544">
        <v>5879.87</v>
      </c>
      <c r="H506" s="522">
        <f t="shared" si="21"/>
        <v>76.78075215460956</v>
      </c>
    </row>
    <row r="507" spans="1:8" ht="22.5">
      <c r="A507" s="8"/>
      <c r="C507" s="8"/>
      <c r="D507" s="90">
        <v>4700</v>
      </c>
      <c r="E507" s="200" t="s">
        <v>242</v>
      </c>
      <c r="F507" s="544">
        <v>600</v>
      </c>
      <c r="G507" s="544">
        <v>500</v>
      </c>
      <c r="H507" s="542">
        <f t="shared" si="21"/>
        <v>83.33333333333333</v>
      </c>
    </row>
    <row r="508" spans="1:8" ht="14.25">
      <c r="A508" s="8"/>
      <c r="B508" s="19"/>
      <c r="C508" s="1113" t="s">
        <v>17</v>
      </c>
      <c r="D508" s="1114"/>
      <c r="E508" s="1115"/>
      <c r="F508" s="102">
        <f>SUM(F493:F507)</f>
        <v>417026</v>
      </c>
      <c r="G508" s="102">
        <f>SUM(G493:G507)</f>
        <v>282508.12</v>
      </c>
      <c r="H508" s="139">
        <f t="shared" si="21"/>
        <v>67.74352678250277</v>
      </c>
    </row>
    <row r="509" spans="1:8" ht="14.25">
      <c r="A509" s="8"/>
      <c r="B509" s="8"/>
      <c r="C509" s="125">
        <v>85228</v>
      </c>
      <c r="D509" s="621" t="s">
        <v>207</v>
      </c>
      <c r="E509" s="111"/>
      <c r="F509" s="561"/>
      <c r="G509" s="561"/>
      <c r="H509" s="584"/>
    </row>
    <row r="510" spans="1:8" ht="14.25">
      <c r="A510" s="8"/>
      <c r="C510" s="80"/>
      <c r="D510" s="90">
        <v>4110</v>
      </c>
      <c r="E510" s="85" t="s">
        <v>357</v>
      </c>
      <c r="F510" s="544">
        <v>2840</v>
      </c>
      <c r="G510" s="544">
        <v>1425.64</v>
      </c>
      <c r="H510" s="542">
        <f>G510/F510%</f>
        <v>50.19859154929578</v>
      </c>
    </row>
    <row r="511" spans="1:8" ht="14.25">
      <c r="A511" s="8"/>
      <c r="B511" s="8"/>
      <c r="C511" s="80"/>
      <c r="D511" s="90">
        <v>4170</v>
      </c>
      <c r="E511" s="85" t="s">
        <v>153</v>
      </c>
      <c r="F511" s="544">
        <v>16250</v>
      </c>
      <c r="G511" s="544">
        <v>7461.2</v>
      </c>
      <c r="H511" s="542">
        <f>G511/F511%</f>
        <v>45.915076923076924</v>
      </c>
    </row>
    <row r="512" spans="1:8" ht="14.25">
      <c r="A512" s="8"/>
      <c r="B512" s="8"/>
      <c r="C512" s="1113" t="s">
        <v>17</v>
      </c>
      <c r="D512" s="1114"/>
      <c r="E512" s="1115"/>
      <c r="F512" s="102">
        <f>SUM(F510:F511)</f>
        <v>19090</v>
      </c>
      <c r="G512" s="102">
        <f>SUM(G510:G511)</f>
        <v>8886.84</v>
      </c>
      <c r="H512" s="139">
        <f>G512/F512%</f>
        <v>46.55233106338397</v>
      </c>
    </row>
    <row r="513" spans="1:8" ht="14.25" hidden="1">
      <c r="A513" s="8"/>
      <c r="B513" s="8"/>
      <c r="C513" s="125">
        <v>85278</v>
      </c>
      <c r="D513" s="621" t="s">
        <v>294</v>
      </c>
      <c r="E513" s="111"/>
      <c r="F513" s="558"/>
      <c r="G513" s="558"/>
      <c r="H513" s="582"/>
    </row>
    <row r="514" spans="1:8" ht="14.25" hidden="1">
      <c r="A514" s="8"/>
      <c r="B514" s="8"/>
      <c r="C514" s="112"/>
      <c r="D514" s="84">
        <v>3110</v>
      </c>
      <c r="E514" s="114" t="s">
        <v>204</v>
      </c>
      <c r="F514" s="544"/>
      <c r="G514" s="544"/>
      <c r="H514" s="542" t="e">
        <f>G514/F514%</f>
        <v>#DIV/0!</v>
      </c>
    </row>
    <row r="515" spans="1:8" ht="14.25" hidden="1">
      <c r="A515" s="8"/>
      <c r="B515" s="8"/>
      <c r="C515" s="1113" t="s">
        <v>17</v>
      </c>
      <c r="D515" s="1114"/>
      <c r="E515" s="1115"/>
      <c r="F515" s="102"/>
      <c r="G515" s="102"/>
      <c r="H515" s="102" t="e">
        <f>G515/F515%</f>
        <v>#DIV/0!</v>
      </c>
    </row>
    <row r="516" spans="1:8" ht="14.25">
      <c r="A516" s="253"/>
      <c r="B516" s="253"/>
      <c r="C516" s="672">
        <v>85230</v>
      </c>
      <c r="D516" s="622" t="s">
        <v>403</v>
      </c>
      <c r="E516" s="79"/>
      <c r="F516" s="539"/>
      <c r="G516" s="539"/>
      <c r="H516" s="540"/>
    </row>
    <row r="517" spans="1:8" ht="14.25">
      <c r="A517" s="8"/>
      <c r="B517" s="8"/>
      <c r="C517" s="125"/>
      <c r="D517" s="84">
        <v>3110</v>
      </c>
      <c r="E517" s="114" t="s">
        <v>204</v>
      </c>
      <c r="F517" s="544">
        <v>170090</v>
      </c>
      <c r="G517" s="544">
        <v>68627.02</v>
      </c>
      <c r="H517" s="581">
        <f aca="true" t="shared" si="22" ref="H517:H524">G517/F517%</f>
        <v>40.34747486624728</v>
      </c>
    </row>
    <row r="518" spans="1:8" ht="14.25" hidden="1">
      <c r="A518" s="8"/>
      <c r="B518" s="159"/>
      <c r="C518" s="125"/>
      <c r="D518" s="84">
        <v>4010</v>
      </c>
      <c r="E518" s="85" t="s">
        <v>185</v>
      </c>
      <c r="F518" s="544"/>
      <c r="G518" s="544"/>
      <c r="H518" s="581"/>
    </row>
    <row r="519" spans="1:8" ht="14.25" hidden="1">
      <c r="A519" s="8"/>
      <c r="B519" s="159"/>
      <c r="C519" s="125"/>
      <c r="D519" s="84">
        <v>4110</v>
      </c>
      <c r="E519" s="85" t="s">
        <v>187</v>
      </c>
      <c r="F519" s="544"/>
      <c r="G519" s="544"/>
      <c r="H519" s="581"/>
    </row>
    <row r="520" spans="1:8" ht="14.25" hidden="1">
      <c r="A520" s="8"/>
      <c r="C520" s="80"/>
      <c r="D520" s="90">
        <v>4120</v>
      </c>
      <c r="E520" s="85" t="s">
        <v>152</v>
      </c>
      <c r="F520" s="544"/>
      <c r="G520" s="544"/>
      <c r="H520" s="542"/>
    </row>
    <row r="521" spans="1:8" ht="14.25" hidden="1">
      <c r="A521" s="8"/>
      <c r="C521" s="87"/>
      <c r="D521" s="90">
        <v>4210</v>
      </c>
      <c r="E521" s="85" t="s">
        <v>167</v>
      </c>
      <c r="F521" s="544"/>
      <c r="G521" s="544"/>
      <c r="H521" s="542"/>
    </row>
    <row r="522" spans="1:8" ht="14.25" hidden="1">
      <c r="A522" s="8"/>
      <c r="C522" s="87"/>
      <c r="D522" s="90">
        <v>4300</v>
      </c>
      <c r="E522" s="85" t="s">
        <v>154</v>
      </c>
      <c r="F522" s="544"/>
      <c r="G522" s="544"/>
      <c r="H522" s="542" t="e">
        <f t="shared" si="22"/>
        <v>#DIV/0!</v>
      </c>
    </row>
    <row r="523" spans="1:8" ht="14.25">
      <c r="A523" s="12"/>
      <c r="B523" s="12"/>
      <c r="C523" s="1113" t="s">
        <v>17</v>
      </c>
      <c r="D523" s="1114"/>
      <c r="E523" s="1115"/>
      <c r="F523" s="102">
        <f>SUM(F517:F522)</f>
        <v>170090</v>
      </c>
      <c r="G523" s="102">
        <f>SUM(G517:G522)</f>
        <v>68627.02</v>
      </c>
      <c r="H523" s="102">
        <f t="shared" si="22"/>
        <v>40.34747486624728</v>
      </c>
    </row>
    <row r="524" spans="1:8" ht="14.25">
      <c r="A524" s="145" t="s">
        <v>117</v>
      </c>
      <c r="B524" s="117"/>
      <c r="C524" s="146"/>
      <c r="D524" s="146"/>
      <c r="E524" s="123"/>
      <c r="F524" s="791">
        <f>F523+F512+F508+F491+F488+F485+F481+F478+F466+F447+F442+F439+F456</f>
        <v>1203420</v>
      </c>
      <c r="G524" s="791">
        <f>G523+G512+G508+G491+G488+G485+G481+G478+G466+G447+G442+G439+G456</f>
        <v>704927.48</v>
      </c>
      <c r="H524" s="791">
        <f t="shared" si="22"/>
        <v>58.577012181948106</v>
      </c>
    </row>
    <row r="525" spans="1:8" ht="14.25">
      <c r="A525" s="75">
        <v>16</v>
      </c>
      <c r="B525" s="103">
        <v>854</v>
      </c>
      <c r="C525" s="137" t="s">
        <v>118</v>
      </c>
      <c r="D525" s="113"/>
      <c r="E525" s="111"/>
      <c r="F525" s="561"/>
      <c r="G525" s="561"/>
      <c r="H525" s="584"/>
    </row>
    <row r="526" spans="1:8" ht="14.25">
      <c r="A526" s="252"/>
      <c r="B526" s="1025"/>
      <c r="C526" s="83">
        <v>85401</v>
      </c>
      <c r="D526" s="622" t="s">
        <v>208</v>
      </c>
      <c r="E526" s="79"/>
      <c r="F526" s="539"/>
      <c r="G526" s="539"/>
      <c r="H526" s="580"/>
    </row>
    <row r="527" spans="1:8" ht="14.25">
      <c r="A527" s="247"/>
      <c r="B527" s="803"/>
      <c r="C527" s="93"/>
      <c r="D527" s="84">
        <v>3020</v>
      </c>
      <c r="E527" s="85" t="s">
        <v>209</v>
      </c>
      <c r="F527" s="544">
        <v>2027</v>
      </c>
      <c r="G527" s="568">
        <v>705.29</v>
      </c>
      <c r="H527" s="522">
        <f aca="true" t="shared" si="23" ref="H527:H532">G527/F527%</f>
        <v>34.79477059694129</v>
      </c>
    </row>
    <row r="528" spans="1:8" ht="14.25">
      <c r="A528" s="247"/>
      <c r="B528" s="803"/>
      <c r="C528" s="93"/>
      <c r="D528" s="90">
        <v>4010</v>
      </c>
      <c r="E528" s="85" t="s">
        <v>356</v>
      </c>
      <c r="F528" s="544">
        <v>37857</v>
      </c>
      <c r="G528" s="568">
        <v>14157.55</v>
      </c>
      <c r="H528" s="522">
        <f t="shared" si="23"/>
        <v>37.397443009218904</v>
      </c>
    </row>
    <row r="529" spans="1:8" ht="14.25">
      <c r="A529" s="247"/>
      <c r="B529" s="803"/>
      <c r="C529" s="93"/>
      <c r="D529" s="90">
        <v>4040</v>
      </c>
      <c r="E529" s="85" t="s">
        <v>186</v>
      </c>
      <c r="F529" s="544">
        <v>2000</v>
      </c>
      <c r="G529" s="568">
        <v>0</v>
      </c>
      <c r="H529" s="522">
        <f t="shared" si="23"/>
        <v>0</v>
      </c>
    </row>
    <row r="530" spans="1:8" ht="14.25">
      <c r="A530" s="247"/>
      <c r="B530" s="803"/>
      <c r="C530" s="93"/>
      <c r="D530" s="90">
        <v>4110</v>
      </c>
      <c r="E530" s="85" t="s">
        <v>357</v>
      </c>
      <c r="F530" s="544">
        <v>7548</v>
      </c>
      <c r="G530" s="568">
        <v>2570.31</v>
      </c>
      <c r="H530" s="522">
        <f t="shared" si="23"/>
        <v>34.05286168521462</v>
      </c>
    </row>
    <row r="531" spans="1:8" ht="14.25">
      <c r="A531" s="247"/>
      <c r="B531" s="803"/>
      <c r="C531" s="93"/>
      <c r="D531" s="90">
        <v>4120</v>
      </c>
      <c r="E531" s="85" t="s">
        <v>152</v>
      </c>
      <c r="F531" s="544">
        <v>1076</v>
      </c>
      <c r="G531" s="544">
        <v>366.65</v>
      </c>
      <c r="H531" s="586">
        <f t="shared" si="23"/>
        <v>34.07527881040892</v>
      </c>
    </row>
    <row r="532" spans="1:8" ht="14.25">
      <c r="A532" s="247"/>
      <c r="B532" s="803"/>
      <c r="C532" s="93"/>
      <c r="D532" s="90">
        <v>4440</v>
      </c>
      <c r="E532" s="85" t="s">
        <v>189</v>
      </c>
      <c r="F532" s="544">
        <v>1890</v>
      </c>
      <c r="G532" s="544">
        <v>0</v>
      </c>
      <c r="H532" s="542">
        <f t="shared" si="23"/>
        <v>0</v>
      </c>
    </row>
    <row r="533" spans="1:8" ht="14.25">
      <c r="A533" s="247"/>
      <c r="B533" s="803"/>
      <c r="C533" s="1114" t="s">
        <v>17</v>
      </c>
      <c r="D533" s="1114"/>
      <c r="E533" s="1115"/>
      <c r="F533" s="102">
        <f>SUM(F527:F532)</f>
        <v>52398</v>
      </c>
      <c r="G533" s="102">
        <f>SUM(G527:G532)</f>
        <v>17799.800000000003</v>
      </c>
      <c r="H533" s="139">
        <f>G533/F533%</f>
        <v>33.970380548875916</v>
      </c>
    </row>
    <row r="534" spans="1:8" ht="14.25">
      <c r="A534" s="253"/>
      <c r="B534" s="1026"/>
      <c r="C534" s="118">
        <v>85415</v>
      </c>
      <c r="D534" s="624" t="s">
        <v>119</v>
      </c>
      <c r="E534" s="147"/>
      <c r="F534" s="539"/>
      <c r="G534" s="539"/>
      <c r="H534" s="550"/>
    </row>
    <row r="535" spans="1:8" ht="14.25">
      <c r="A535" s="253"/>
      <c r="B535" s="1026"/>
      <c r="C535" s="148"/>
      <c r="D535" s="133">
        <v>3240</v>
      </c>
      <c r="E535" s="131" t="s">
        <v>210</v>
      </c>
      <c r="F535" s="158">
        <v>51900</v>
      </c>
      <c r="G535" s="158">
        <v>40339.2</v>
      </c>
      <c r="H535" s="542">
        <f>G535/F535%</f>
        <v>77.72485549132948</v>
      </c>
    </row>
    <row r="536" spans="1:8" ht="14.25" hidden="1">
      <c r="A536" s="253"/>
      <c r="B536" s="1026"/>
      <c r="C536" s="148"/>
      <c r="D536" s="133">
        <v>3260</v>
      </c>
      <c r="E536" s="131" t="s">
        <v>319</v>
      </c>
      <c r="F536" s="158"/>
      <c r="G536" s="158"/>
      <c r="H536" s="542"/>
    </row>
    <row r="537" spans="1:8" ht="14.25">
      <c r="A537" s="253"/>
      <c r="B537" s="1026"/>
      <c r="C537" s="124"/>
      <c r="D537" s="128">
        <v>4300</v>
      </c>
      <c r="E537" s="85" t="s">
        <v>154</v>
      </c>
      <c r="F537" s="544">
        <v>100</v>
      </c>
      <c r="G537" s="544">
        <v>58.5</v>
      </c>
      <c r="H537" s="542">
        <f>G537/F537%</f>
        <v>58.5</v>
      </c>
    </row>
    <row r="538" spans="1:8" ht="14.25">
      <c r="A538" s="253"/>
      <c r="B538" s="1026"/>
      <c r="C538" s="1121" t="s">
        <v>17</v>
      </c>
      <c r="D538" s="1121"/>
      <c r="E538" s="1122"/>
      <c r="F538" s="164">
        <f>SUM(F535:F537)</f>
        <v>52000</v>
      </c>
      <c r="G538" s="164">
        <f>SUM(G535:G537)</f>
        <v>40397.7</v>
      </c>
      <c r="H538" s="166">
        <f>G538/F538%</f>
        <v>77.6878846153846</v>
      </c>
    </row>
    <row r="539" spans="1:8" ht="14.25">
      <c r="A539" s="253"/>
      <c r="B539" s="1026"/>
      <c r="C539" s="118">
        <v>85416</v>
      </c>
      <c r="D539" s="624" t="s">
        <v>404</v>
      </c>
      <c r="E539" s="147"/>
      <c r="F539" s="539"/>
      <c r="G539" s="539"/>
      <c r="H539" s="550"/>
    </row>
    <row r="540" spans="1:8" ht="14.25">
      <c r="A540" s="253"/>
      <c r="B540" s="1026"/>
      <c r="C540" s="148"/>
      <c r="D540" s="133">
        <v>3240</v>
      </c>
      <c r="E540" s="131" t="s">
        <v>210</v>
      </c>
      <c r="F540" s="158">
        <v>5000</v>
      </c>
      <c r="G540" s="158">
        <v>4900</v>
      </c>
      <c r="H540" s="542">
        <f>G540/F540%</f>
        <v>98</v>
      </c>
    </row>
    <row r="541" spans="1:8" ht="14.25" hidden="1">
      <c r="A541" s="253"/>
      <c r="B541" s="1026"/>
      <c r="C541" s="148"/>
      <c r="D541" s="133">
        <v>3260</v>
      </c>
      <c r="E541" s="131" t="s">
        <v>319</v>
      </c>
      <c r="F541" s="158"/>
      <c r="G541" s="158"/>
      <c r="H541" s="542"/>
    </row>
    <row r="542" spans="1:8" ht="14.25" hidden="1">
      <c r="A542" s="253"/>
      <c r="B542" s="1026"/>
      <c r="C542" s="124"/>
      <c r="D542" s="128">
        <v>4300</v>
      </c>
      <c r="E542" s="85" t="s">
        <v>154</v>
      </c>
      <c r="F542" s="544"/>
      <c r="G542" s="544"/>
      <c r="H542" s="542"/>
    </row>
    <row r="543" spans="1:8" ht="14.25">
      <c r="A543" s="1016"/>
      <c r="B543" s="1027"/>
      <c r="C543" s="1121" t="s">
        <v>17</v>
      </c>
      <c r="D543" s="1121"/>
      <c r="E543" s="1122"/>
      <c r="F543" s="164">
        <f>SUM(F540:F542)</f>
        <v>5000</v>
      </c>
      <c r="G543" s="164">
        <f>SUM(G540:G542)</f>
        <v>4900</v>
      </c>
      <c r="H543" s="166">
        <f>G543/F543%</f>
        <v>98</v>
      </c>
    </row>
    <row r="544" spans="1:8" ht="14.25">
      <c r="A544" s="1179" t="s">
        <v>121</v>
      </c>
      <c r="B544" s="1179"/>
      <c r="C544" s="1179"/>
      <c r="D544" s="1179"/>
      <c r="E544" s="1179"/>
      <c r="F544" s="794">
        <f>F538+F533+F543</f>
        <v>109398</v>
      </c>
      <c r="G544" s="794">
        <f>G538+G533+G543</f>
        <v>63097.5</v>
      </c>
      <c r="H544" s="794">
        <f>G544/F544%</f>
        <v>57.67701420501289</v>
      </c>
    </row>
    <row r="545" spans="1:8" ht="14.25">
      <c r="A545" s="75">
        <v>17</v>
      </c>
      <c r="B545" s="103">
        <v>855</v>
      </c>
      <c r="C545" s="137" t="s">
        <v>399</v>
      </c>
      <c r="D545" s="113"/>
      <c r="E545" s="111"/>
      <c r="F545" s="561"/>
      <c r="G545" s="561"/>
      <c r="H545" s="584"/>
    </row>
    <row r="546" spans="1:8" ht="14.25">
      <c r="A546" s="252"/>
      <c r="B546" s="1025"/>
      <c r="C546" s="83">
        <v>85501</v>
      </c>
      <c r="D546" s="622" t="s">
        <v>391</v>
      </c>
      <c r="E546" s="79"/>
      <c r="F546" s="539"/>
      <c r="G546" s="539"/>
      <c r="H546" s="580"/>
    </row>
    <row r="547" spans="1:8" ht="14.25">
      <c r="A547" s="247"/>
      <c r="B547" s="803"/>
      <c r="C547" s="93"/>
      <c r="D547" s="84">
        <v>3110</v>
      </c>
      <c r="E547" s="114" t="s">
        <v>204</v>
      </c>
      <c r="F547" s="544">
        <v>2800175</v>
      </c>
      <c r="G547" s="568">
        <v>1603858.5</v>
      </c>
      <c r="H547" s="522">
        <f aca="true" t="shared" si="24" ref="H547:H553">G547/F547%</f>
        <v>57.27708089672967</v>
      </c>
    </row>
    <row r="548" spans="1:8" ht="14.25">
      <c r="A548" s="247"/>
      <c r="B548" s="803"/>
      <c r="C548" s="93"/>
      <c r="D548" s="90">
        <v>4010</v>
      </c>
      <c r="E548" s="85" t="s">
        <v>356</v>
      </c>
      <c r="F548" s="544">
        <v>30000</v>
      </c>
      <c r="G548" s="568">
        <v>15300</v>
      </c>
      <c r="H548" s="522">
        <f t="shared" si="24"/>
        <v>51</v>
      </c>
    </row>
    <row r="549" spans="1:8" ht="14.25">
      <c r="A549" s="247"/>
      <c r="B549" s="803"/>
      <c r="C549" s="93"/>
      <c r="D549" s="90">
        <v>4040</v>
      </c>
      <c r="E549" s="85" t="s">
        <v>186</v>
      </c>
      <c r="F549" s="544">
        <v>2757</v>
      </c>
      <c r="G549" s="568">
        <v>2708.33</v>
      </c>
      <c r="H549" s="522">
        <f t="shared" si="24"/>
        <v>98.23467537178092</v>
      </c>
    </row>
    <row r="550" spans="1:8" ht="14.25">
      <c r="A550" s="247"/>
      <c r="B550" s="803"/>
      <c r="C550" s="93"/>
      <c r="D550" s="90">
        <v>4110</v>
      </c>
      <c r="E550" s="85" t="s">
        <v>357</v>
      </c>
      <c r="F550" s="544">
        <v>4344</v>
      </c>
      <c r="G550" s="568">
        <v>3015.35</v>
      </c>
      <c r="H550" s="522">
        <f t="shared" si="24"/>
        <v>69.41413443830571</v>
      </c>
    </row>
    <row r="551" spans="1:8" ht="14.25">
      <c r="A551" s="247"/>
      <c r="B551" s="803"/>
      <c r="C551" s="93"/>
      <c r="D551" s="90">
        <v>4120</v>
      </c>
      <c r="E551" s="85" t="s">
        <v>152</v>
      </c>
      <c r="F551" s="541">
        <v>747</v>
      </c>
      <c r="G551" s="541">
        <v>379.01</v>
      </c>
      <c r="H551" s="586">
        <f t="shared" si="24"/>
        <v>50.7376171352075</v>
      </c>
    </row>
    <row r="552" spans="1:8" ht="14.25">
      <c r="A552" s="247"/>
      <c r="B552" s="803"/>
      <c r="C552" s="93"/>
      <c r="D552" s="90">
        <v>4300</v>
      </c>
      <c r="E552" s="106" t="s">
        <v>154</v>
      </c>
      <c r="F552" s="522">
        <v>3883</v>
      </c>
      <c r="G552" s="522">
        <v>3645.34</v>
      </c>
      <c r="H552" s="522">
        <f t="shared" si="24"/>
        <v>93.87947463301572</v>
      </c>
    </row>
    <row r="553" spans="1:8" ht="14.25">
      <c r="A553" s="247"/>
      <c r="B553" s="803"/>
      <c r="C553" s="93"/>
      <c r="D553" s="90">
        <v>4440</v>
      </c>
      <c r="E553" s="85" t="s">
        <v>189</v>
      </c>
      <c r="F553" s="523">
        <v>1094</v>
      </c>
      <c r="G553" s="523">
        <v>820.45</v>
      </c>
      <c r="H553" s="586">
        <f t="shared" si="24"/>
        <v>74.99542961608776</v>
      </c>
    </row>
    <row r="554" spans="1:8" ht="14.25">
      <c r="A554" s="247"/>
      <c r="B554" s="803"/>
      <c r="C554" s="1123" t="s">
        <v>17</v>
      </c>
      <c r="D554" s="1114"/>
      <c r="E554" s="1115"/>
      <c r="F554" s="102">
        <f>SUM(F547:F553)</f>
        <v>2843000</v>
      </c>
      <c r="G554" s="102">
        <f>SUM(G547:G553)</f>
        <v>1629726.9800000002</v>
      </c>
      <c r="H554" s="139">
        <f>G554/F554%</f>
        <v>57.3241990854731</v>
      </c>
    </row>
    <row r="555" spans="1:8" ht="23.25" customHeight="1">
      <c r="A555" s="253"/>
      <c r="B555" s="159"/>
      <c r="C555" s="229">
        <v>85502</v>
      </c>
      <c r="D555" s="1126" t="s">
        <v>405</v>
      </c>
      <c r="E555" s="1126"/>
      <c r="F555" s="1126"/>
      <c r="G555" s="1126"/>
      <c r="H555" s="1127"/>
    </row>
    <row r="556" spans="1:8" ht="14.25">
      <c r="A556" s="253"/>
      <c r="B556" s="159"/>
      <c r="C556" s="238"/>
      <c r="D556" s="223">
        <v>3110</v>
      </c>
      <c r="E556" s="220" t="s">
        <v>204</v>
      </c>
      <c r="F556" s="224">
        <v>1748820</v>
      </c>
      <c r="G556" s="224">
        <v>887223.4</v>
      </c>
      <c r="H556" s="522">
        <f aca="true" t="shared" si="25" ref="H556:H563">G556/F556%</f>
        <v>50.73268832698619</v>
      </c>
    </row>
    <row r="557" spans="1:8" ht="14.25">
      <c r="A557" s="253"/>
      <c r="B557" s="159"/>
      <c r="C557" s="238"/>
      <c r="D557" s="669">
        <v>4010</v>
      </c>
      <c r="E557" s="114" t="s">
        <v>356</v>
      </c>
      <c r="F557" s="661">
        <v>55330</v>
      </c>
      <c r="G557" s="661">
        <v>27595.27</v>
      </c>
      <c r="H557" s="674">
        <f t="shared" si="25"/>
        <v>49.87397433580337</v>
      </c>
    </row>
    <row r="558" spans="1:8" ht="14.25">
      <c r="A558" s="253"/>
      <c r="B558" s="159"/>
      <c r="C558" s="247"/>
      <c r="D558" s="223">
        <v>4040</v>
      </c>
      <c r="E558" s="85" t="s">
        <v>186</v>
      </c>
      <c r="F558" s="522">
        <v>4420</v>
      </c>
      <c r="G558" s="522">
        <v>4162.2</v>
      </c>
      <c r="H558" s="522">
        <f t="shared" si="25"/>
        <v>94.16742081447963</v>
      </c>
    </row>
    <row r="559" spans="1:8" ht="14.25">
      <c r="A559" s="253"/>
      <c r="B559" s="159"/>
      <c r="C559" s="247"/>
      <c r="D559" s="223">
        <v>4110</v>
      </c>
      <c r="E559" s="85" t="s">
        <v>357</v>
      </c>
      <c r="F559" s="522">
        <v>110230</v>
      </c>
      <c r="G559" s="522">
        <v>59667.27</v>
      </c>
      <c r="H559" s="522">
        <f t="shared" si="25"/>
        <v>54.12979225256282</v>
      </c>
    </row>
    <row r="560" spans="1:8" ht="14.25">
      <c r="A560" s="253"/>
      <c r="B560" s="159"/>
      <c r="C560" s="247"/>
      <c r="D560" s="223">
        <v>4120</v>
      </c>
      <c r="E560" s="85" t="s">
        <v>152</v>
      </c>
      <c r="F560" s="522">
        <v>680</v>
      </c>
      <c r="G560" s="522">
        <v>318.01</v>
      </c>
      <c r="H560" s="522">
        <f t="shared" si="25"/>
        <v>46.766176470588235</v>
      </c>
    </row>
    <row r="561" spans="1:8" ht="14.25">
      <c r="A561" s="253"/>
      <c r="B561" s="159"/>
      <c r="C561" s="247"/>
      <c r="D561" s="223">
        <v>4210</v>
      </c>
      <c r="E561" s="85" t="s">
        <v>167</v>
      </c>
      <c r="F561" s="522">
        <v>4000</v>
      </c>
      <c r="G561" s="522">
        <v>314.77</v>
      </c>
      <c r="H561" s="522">
        <f t="shared" si="25"/>
        <v>7.869249999999999</v>
      </c>
    </row>
    <row r="562" spans="1:8" ht="14.25">
      <c r="A562" s="253"/>
      <c r="B562" s="159"/>
      <c r="C562" s="247"/>
      <c r="D562" s="223">
        <v>4300</v>
      </c>
      <c r="E562" s="85" t="s">
        <v>154</v>
      </c>
      <c r="F562" s="522">
        <v>9400</v>
      </c>
      <c r="G562" s="522">
        <v>5060.55</v>
      </c>
      <c r="H562" s="522">
        <f t="shared" si="25"/>
        <v>53.83563829787234</v>
      </c>
    </row>
    <row r="563" spans="1:8" ht="14.25">
      <c r="A563" s="253"/>
      <c r="B563" s="159"/>
      <c r="C563" s="230"/>
      <c r="D563" s="223">
        <v>4440</v>
      </c>
      <c r="E563" s="85" t="s">
        <v>189</v>
      </c>
      <c r="F563" s="522">
        <v>1900</v>
      </c>
      <c r="G563" s="522">
        <v>1000</v>
      </c>
      <c r="H563" s="522">
        <f t="shared" si="25"/>
        <v>52.63157894736842</v>
      </c>
    </row>
    <row r="564" spans="1:8" ht="14.25">
      <c r="A564" s="253"/>
      <c r="B564" s="1026"/>
      <c r="C564" s="1124" t="s">
        <v>17</v>
      </c>
      <c r="D564" s="1124"/>
      <c r="E564" s="1125"/>
      <c r="F564" s="208">
        <f>SUM(F556:F563)</f>
        <v>1934780</v>
      </c>
      <c r="G564" s="208">
        <f>SUM(G556:G563)</f>
        <v>985341.4700000001</v>
      </c>
      <c r="H564" s="215">
        <f>G564/F564%</f>
        <v>50.927830037523655</v>
      </c>
    </row>
    <row r="565" spans="1:8" ht="14.25">
      <c r="A565" s="253"/>
      <c r="B565" s="1026"/>
      <c r="C565" s="118">
        <v>85508</v>
      </c>
      <c r="D565" s="624" t="s">
        <v>255</v>
      </c>
      <c r="E565" s="147"/>
      <c r="F565" s="539"/>
      <c r="G565" s="539"/>
      <c r="H565" s="550"/>
    </row>
    <row r="566" spans="1:8" ht="14.25">
      <c r="A566" s="253"/>
      <c r="B566" s="1026"/>
      <c r="C566" s="148"/>
      <c r="D566" s="133">
        <v>3110</v>
      </c>
      <c r="E566" s="220" t="s">
        <v>204</v>
      </c>
      <c r="F566" s="158">
        <v>8376</v>
      </c>
      <c r="G566" s="158">
        <v>4188</v>
      </c>
      <c r="H566" s="542">
        <f>G566/F566%</f>
        <v>50</v>
      </c>
    </row>
    <row r="567" spans="1:8" ht="14.25" hidden="1">
      <c r="A567" s="253"/>
      <c r="B567" s="1026"/>
      <c r="C567" s="148"/>
      <c r="D567" s="133">
        <v>3260</v>
      </c>
      <c r="E567" s="131" t="s">
        <v>319</v>
      </c>
      <c r="F567" s="158"/>
      <c r="G567" s="158"/>
      <c r="H567" s="542"/>
    </row>
    <row r="568" spans="1:8" ht="14.25" hidden="1">
      <c r="A568" s="253"/>
      <c r="B568" s="1026"/>
      <c r="C568" s="124"/>
      <c r="D568" s="128">
        <v>4300</v>
      </c>
      <c r="E568" s="85" t="s">
        <v>154</v>
      </c>
      <c r="F568" s="544"/>
      <c r="G568" s="544"/>
      <c r="H568" s="542"/>
    </row>
    <row r="569" spans="1:8" ht="14.25">
      <c r="A569" s="1016"/>
      <c r="B569" s="1027"/>
      <c r="C569" s="1121" t="s">
        <v>17</v>
      </c>
      <c r="D569" s="1121"/>
      <c r="E569" s="1122"/>
      <c r="F569" s="164">
        <f>SUM(F566:F568)</f>
        <v>8376</v>
      </c>
      <c r="G569" s="164">
        <f>SUM(G566:G568)</f>
        <v>4188</v>
      </c>
      <c r="H569" s="166">
        <f>G569/F569%</f>
        <v>50</v>
      </c>
    </row>
    <row r="570" spans="1:8" ht="14.25">
      <c r="A570" s="1179" t="s">
        <v>394</v>
      </c>
      <c r="B570" s="1179"/>
      <c r="C570" s="1179"/>
      <c r="D570" s="1179"/>
      <c r="E570" s="1179"/>
      <c r="F570" s="794">
        <f>F554+F564+F569</f>
        <v>4786156</v>
      </c>
      <c r="G570" s="794">
        <f>G554+G564+G569</f>
        <v>2619256.45</v>
      </c>
      <c r="H570" s="794">
        <f>G570/F570%</f>
        <v>54.72568069239699</v>
      </c>
    </row>
    <row r="571" spans="1:8" ht="14.25">
      <c r="A571" s="75">
        <v>18</v>
      </c>
      <c r="B571" s="149">
        <v>900</v>
      </c>
      <c r="C571" s="104" t="s">
        <v>122</v>
      </c>
      <c r="D571" s="78"/>
      <c r="E571" s="79"/>
      <c r="F571" s="539"/>
      <c r="G571" s="539"/>
      <c r="H571" s="540"/>
    </row>
    <row r="572" spans="1:8" ht="14.25">
      <c r="A572" s="80"/>
      <c r="B572" s="136"/>
      <c r="C572" s="95">
        <v>90002</v>
      </c>
      <c r="D572" s="622" t="s">
        <v>137</v>
      </c>
      <c r="E572" s="79"/>
      <c r="F572" s="539"/>
      <c r="G572" s="539"/>
      <c r="H572" s="540"/>
    </row>
    <row r="573" spans="1:8" ht="22.5" customHeight="1" hidden="1">
      <c r="A573" s="80"/>
      <c r="B573" s="136"/>
      <c r="C573" s="125"/>
      <c r="D573" s="90">
        <v>2710</v>
      </c>
      <c r="E573" s="908" t="s">
        <v>211</v>
      </c>
      <c r="F573" s="909"/>
      <c r="G573" s="909"/>
      <c r="H573" s="909"/>
    </row>
    <row r="574" spans="1:8" ht="14.25">
      <c r="A574" s="80"/>
      <c r="B574" s="136"/>
      <c r="C574" s="83"/>
      <c r="D574" s="90">
        <v>4010</v>
      </c>
      <c r="E574" s="251" t="s">
        <v>356</v>
      </c>
      <c r="F574" s="523">
        <v>28879</v>
      </c>
      <c r="G574" s="523">
        <v>16959.56</v>
      </c>
      <c r="H574" s="544">
        <f aca="true" t="shared" si="26" ref="H574:H586">G574/F574%</f>
        <v>58.726271685307665</v>
      </c>
    </row>
    <row r="575" spans="1:8" ht="14.25">
      <c r="A575" s="80"/>
      <c r="B575" s="136"/>
      <c r="C575" s="83"/>
      <c r="D575" s="90">
        <v>4040</v>
      </c>
      <c r="E575" s="85" t="s">
        <v>358</v>
      </c>
      <c r="F575" s="523">
        <v>3681</v>
      </c>
      <c r="G575" s="523">
        <v>3680.06</v>
      </c>
      <c r="H575" s="544">
        <f t="shared" si="26"/>
        <v>99.97446346101601</v>
      </c>
    </row>
    <row r="576" spans="1:8" ht="14.25">
      <c r="A576" s="80"/>
      <c r="B576" s="136"/>
      <c r="C576" s="83"/>
      <c r="D576" s="90">
        <v>4100</v>
      </c>
      <c r="E576" s="197" t="s">
        <v>251</v>
      </c>
      <c r="F576" s="523">
        <v>1600</v>
      </c>
      <c r="G576" s="523">
        <v>626.62</v>
      </c>
      <c r="H576" s="544">
        <f t="shared" si="26"/>
        <v>39.16375</v>
      </c>
    </row>
    <row r="577" spans="1:8" ht="14.25">
      <c r="A577" s="80"/>
      <c r="B577" s="136"/>
      <c r="C577" s="83"/>
      <c r="D577" s="90">
        <v>4110</v>
      </c>
      <c r="E577" s="85" t="s">
        <v>357</v>
      </c>
      <c r="F577" s="523">
        <v>5840</v>
      </c>
      <c r="G577" s="523">
        <v>3107.81</v>
      </c>
      <c r="H577" s="544">
        <f t="shared" si="26"/>
        <v>53.215924657534245</v>
      </c>
    </row>
    <row r="578" spans="1:8" ht="14.25">
      <c r="A578" s="80"/>
      <c r="B578" s="136"/>
      <c r="C578" s="83"/>
      <c r="D578" s="90">
        <v>4120</v>
      </c>
      <c r="E578" s="85" t="s">
        <v>152</v>
      </c>
      <c r="F578" s="523">
        <v>840</v>
      </c>
      <c r="G578" s="523">
        <v>221.49</v>
      </c>
      <c r="H578" s="544">
        <f t="shared" si="26"/>
        <v>26.367857142857144</v>
      </c>
    </row>
    <row r="579" spans="1:8" ht="14.25">
      <c r="A579" s="80"/>
      <c r="B579" s="136"/>
      <c r="C579" s="83"/>
      <c r="D579" s="84">
        <v>4210</v>
      </c>
      <c r="E579" s="85" t="s">
        <v>167</v>
      </c>
      <c r="F579" s="523">
        <v>1000</v>
      </c>
      <c r="G579" s="523">
        <v>550</v>
      </c>
      <c r="H579" s="544">
        <f t="shared" si="26"/>
        <v>55</v>
      </c>
    </row>
    <row r="580" spans="1:8" ht="14.25" hidden="1">
      <c r="A580" s="80"/>
      <c r="B580" s="136"/>
      <c r="C580" s="83"/>
      <c r="D580" s="84">
        <v>4280</v>
      </c>
      <c r="E580" s="85" t="s">
        <v>174</v>
      </c>
      <c r="F580" s="567"/>
      <c r="G580" s="567"/>
      <c r="H580" s="544"/>
    </row>
    <row r="581" spans="1:8" ht="14.25">
      <c r="A581" s="80"/>
      <c r="B581" s="136"/>
      <c r="C581" s="93"/>
      <c r="D581" s="90">
        <v>4300</v>
      </c>
      <c r="E581" s="85" t="s">
        <v>154</v>
      </c>
      <c r="F581" s="568">
        <v>615362</v>
      </c>
      <c r="G581" s="568">
        <v>272616.4</v>
      </c>
      <c r="H581" s="544">
        <f t="shared" si="26"/>
        <v>44.3017930908961</v>
      </c>
    </row>
    <row r="582" spans="1:8" ht="14.25" hidden="1">
      <c r="A582" s="80"/>
      <c r="B582" s="136"/>
      <c r="C582" s="93"/>
      <c r="D582" s="84">
        <v>4410</v>
      </c>
      <c r="E582" s="114" t="s">
        <v>163</v>
      </c>
      <c r="F582" s="523"/>
      <c r="G582" s="523"/>
      <c r="H582" s="559"/>
    </row>
    <row r="583" spans="1:8" ht="14.25">
      <c r="A583" s="80"/>
      <c r="B583" s="136"/>
      <c r="C583" s="93"/>
      <c r="D583" s="84">
        <v>4430</v>
      </c>
      <c r="E583" s="114" t="s">
        <v>155</v>
      </c>
      <c r="F583" s="523">
        <v>500</v>
      </c>
      <c r="G583" s="523">
        <v>236.7</v>
      </c>
      <c r="H583" s="559">
        <f t="shared" si="26"/>
        <v>47.339999999999996</v>
      </c>
    </row>
    <row r="584" spans="1:8" ht="13.5" customHeight="1">
      <c r="A584" s="80"/>
      <c r="B584" s="136"/>
      <c r="C584" s="93"/>
      <c r="D584" s="90">
        <v>4440</v>
      </c>
      <c r="E584" s="85" t="s">
        <v>360</v>
      </c>
      <c r="F584" s="544">
        <v>1100</v>
      </c>
      <c r="G584" s="544">
        <v>889</v>
      </c>
      <c r="H584" s="559">
        <f t="shared" si="26"/>
        <v>80.81818181818181</v>
      </c>
    </row>
    <row r="585" spans="1:8" ht="22.5" hidden="1">
      <c r="A585" s="80"/>
      <c r="B585" s="136"/>
      <c r="C585" s="93"/>
      <c r="D585" s="90">
        <v>4700</v>
      </c>
      <c r="E585" s="200" t="s">
        <v>242</v>
      </c>
      <c r="F585" s="544"/>
      <c r="G585" s="544"/>
      <c r="H585" s="559"/>
    </row>
    <row r="586" spans="1:8" ht="14.25">
      <c r="A586" s="80"/>
      <c r="B586" s="136"/>
      <c r="C586" s="1113" t="s">
        <v>17</v>
      </c>
      <c r="D586" s="1114"/>
      <c r="E586" s="1115"/>
      <c r="F586" s="150">
        <f>SUM(F573:F585)</f>
        <v>658802</v>
      </c>
      <c r="G586" s="150">
        <f>SUM(G573:G585)</f>
        <v>298887.64</v>
      </c>
      <c r="H586" s="150">
        <f t="shared" si="26"/>
        <v>45.36835650164996</v>
      </c>
    </row>
    <row r="587" spans="1:8" ht="14.25">
      <c r="A587" s="8"/>
      <c r="C587" s="95">
        <v>90003</v>
      </c>
      <c r="D587" s="621" t="s">
        <v>212</v>
      </c>
      <c r="E587" s="111"/>
      <c r="F587" s="561"/>
      <c r="G587" s="561"/>
      <c r="H587" s="584"/>
    </row>
    <row r="588" spans="1:8" ht="14.25" hidden="1">
      <c r="A588" s="80"/>
      <c r="B588" s="80"/>
      <c r="C588" s="93"/>
      <c r="D588" s="90">
        <v>4170</v>
      </c>
      <c r="E588" s="197" t="s">
        <v>153</v>
      </c>
      <c r="F588" s="544"/>
      <c r="G588" s="544"/>
      <c r="H588" s="586" t="e">
        <f>G588/F588%</f>
        <v>#DIV/0!</v>
      </c>
    </row>
    <row r="589" spans="1:8" ht="14.25">
      <c r="A589" s="8"/>
      <c r="C589" s="112"/>
      <c r="D589" s="90">
        <v>4300</v>
      </c>
      <c r="E589" s="85" t="s">
        <v>154</v>
      </c>
      <c r="F589" s="544">
        <v>24900</v>
      </c>
      <c r="G589" s="544">
        <v>16507.55</v>
      </c>
      <c r="H589" s="542">
        <f>G589/F589%</f>
        <v>66.29538152610442</v>
      </c>
    </row>
    <row r="590" spans="1:8" ht="14.25">
      <c r="A590" s="8"/>
      <c r="C590" s="1113" t="s">
        <v>17</v>
      </c>
      <c r="D590" s="1114"/>
      <c r="E590" s="1115"/>
      <c r="F590" s="102">
        <f>F589</f>
        <v>24900</v>
      </c>
      <c r="G590" s="102">
        <f>G589</f>
        <v>16507.55</v>
      </c>
      <c r="H590" s="139">
        <f>G590/F590%</f>
        <v>66.29538152610442</v>
      </c>
    </row>
    <row r="591" spans="1:8" ht="14.25">
      <c r="A591" s="8"/>
      <c r="C591" s="95">
        <v>90004</v>
      </c>
      <c r="D591" s="622" t="s">
        <v>213</v>
      </c>
      <c r="E591" s="79"/>
      <c r="F591" s="539"/>
      <c r="G591" s="539"/>
      <c r="H591" s="540"/>
    </row>
    <row r="592" spans="1:8" ht="14.25">
      <c r="A592" s="8"/>
      <c r="C592" s="80"/>
      <c r="D592" s="90">
        <v>4210</v>
      </c>
      <c r="E592" s="85" t="s">
        <v>167</v>
      </c>
      <c r="F592" s="544">
        <v>4067</v>
      </c>
      <c r="G592" s="544">
        <v>1915.54</v>
      </c>
      <c r="H592" s="542">
        <f>G592/F592%</f>
        <v>47.099582001475284</v>
      </c>
    </row>
    <row r="593" spans="1:8" ht="14.25">
      <c r="A593" s="8"/>
      <c r="C593" s="112"/>
      <c r="D593" s="84">
        <v>4300</v>
      </c>
      <c r="E593" s="114" t="s">
        <v>154</v>
      </c>
      <c r="F593" s="544">
        <v>23000</v>
      </c>
      <c r="G593" s="544">
        <v>5000</v>
      </c>
      <c r="H593" s="542">
        <f>G593/F593%</f>
        <v>21.73913043478261</v>
      </c>
    </row>
    <row r="594" spans="1:8" ht="14.25">
      <c r="A594" s="8"/>
      <c r="B594" s="19"/>
      <c r="C594" s="1161" t="s">
        <v>17</v>
      </c>
      <c r="D594" s="1121"/>
      <c r="E594" s="1122"/>
      <c r="F594" s="164">
        <f>SUM(F592:F593)</f>
        <v>27067</v>
      </c>
      <c r="G594" s="164">
        <f>SUM(G592:G593)</f>
        <v>6915.54</v>
      </c>
      <c r="H594" s="164">
        <f>G594/F594%</f>
        <v>25.549709978941145</v>
      </c>
    </row>
    <row r="595" spans="1:8" ht="15">
      <c r="A595" s="8"/>
      <c r="B595" s="159"/>
      <c r="C595" s="527">
        <v>90013</v>
      </c>
      <c r="D595" s="1173" t="s">
        <v>343</v>
      </c>
      <c r="E595" s="1175"/>
      <c r="F595" s="603"/>
      <c r="G595" s="603"/>
      <c r="H595" s="789"/>
    </row>
    <row r="596" spans="1:8" ht="14.25">
      <c r="A596" s="8"/>
      <c r="B596" s="159"/>
      <c r="C596" s="534"/>
      <c r="D596" s="526">
        <v>4300</v>
      </c>
      <c r="E596" s="220" t="s">
        <v>154</v>
      </c>
      <c r="F596" s="224">
        <v>50000</v>
      </c>
      <c r="G596" s="224">
        <v>23623.5</v>
      </c>
      <c r="H596" s="224">
        <f>G596/F596%</f>
        <v>47.247</v>
      </c>
    </row>
    <row r="597" spans="1:8" ht="14.25">
      <c r="A597" s="8"/>
      <c r="B597" s="159"/>
      <c r="C597" s="1111" t="s">
        <v>17</v>
      </c>
      <c r="D597" s="1131"/>
      <c r="E597" s="1132"/>
      <c r="F597" s="529">
        <f>F596</f>
        <v>50000</v>
      </c>
      <c r="G597" s="529">
        <f>G596</f>
        <v>23623.5</v>
      </c>
      <c r="H597" s="529">
        <f>G597/F597%</f>
        <v>47.247</v>
      </c>
    </row>
    <row r="598" spans="1:8" s="199" customFormat="1" ht="14.25">
      <c r="A598" s="198"/>
      <c r="C598" s="125">
        <v>90015</v>
      </c>
      <c r="D598" s="621" t="s">
        <v>214</v>
      </c>
      <c r="E598" s="111"/>
      <c r="F598" s="569"/>
      <c r="G598" s="569"/>
      <c r="H598" s="589"/>
    </row>
    <row r="599" spans="1:8" ht="14.25">
      <c r="A599" s="8"/>
      <c r="B599" s="8"/>
      <c r="C599" s="80"/>
      <c r="D599" s="84">
        <v>4260</v>
      </c>
      <c r="E599" s="114" t="s">
        <v>215</v>
      </c>
      <c r="F599" s="523">
        <v>71200</v>
      </c>
      <c r="G599" s="523">
        <v>64515.18</v>
      </c>
      <c r="H599" s="586">
        <f aca="true" t="shared" si="27" ref="H599:H608">G599/F599%</f>
        <v>90.61120786516854</v>
      </c>
    </row>
    <row r="600" spans="1:8" ht="14.25">
      <c r="A600" s="8"/>
      <c r="C600" s="80"/>
      <c r="D600" s="90">
        <v>4300</v>
      </c>
      <c r="E600" s="85" t="s">
        <v>154</v>
      </c>
      <c r="F600" s="544">
        <v>101750</v>
      </c>
      <c r="G600" s="544">
        <v>48998.16</v>
      </c>
      <c r="H600" s="542">
        <f t="shared" si="27"/>
        <v>48.155439803439805</v>
      </c>
    </row>
    <row r="601" spans="1:8" ht="15" customHeight="1">
      <c r="A601" s="8"/>
      <c r="C601" s="80"/>
      <c r="D601" s="125">
        <v>6050</v>
      </c>
      <c r="E601" s="134" t="s">
        <v>159</v>
      </c>
      <c r="F601" s="544">
        <v>119132</v>
      </c>
      <c r="G601" s="544">
        <v>57821.4</v>
      </c>
      <c r="H601" s="542">
        <f t="shared" si="27"/>
        <v>48.535573985159324</v>
      </c>
    </row>
    <row r="602" spans="1:8" ht="14.25">
      <c r="A602" s="8"/>
      <c r="C602" s="1113" t="s">
        <v>17</v>
      </c>
      <c r="D602" s="1114"/>
      <c r="E602" s="1115"/>
      <c r="F602" s="102">
        <f>SUM(F599:F601)</f>
        <v>292082</v>
      </c>
      <c r="G602" s="102">
        <f>SUM(G599:G601)</f>
        <v>171334.74</v>
      </c>
      <c r="H602" s="102">
        <f t="shared" si="27"/>
        <v>58.65980786217568</v>
      </c>
    </row>
    <row r="603" spans="1:8" s="199" customFormat="1" ht="14.25">
      <c r="A603" s="198"/>
      <c r="C603" s="125">
        <v>90095</v>
      </c>
      <c r="D603" s="623" t="s">
        <v>256</v>
      </c>
      <c r="E603" s="111"/>
      <c r="F603" s="570"/>
      <c r="G603" s="570"/>
      <c r="H603" s="590"/>
    </row>
    <row r="604" spans="1:8" s="199" customFormat="1" ht="14.25">
      <c r="A604" s="198"/>
      <c r="C604" s="233"/>
      <c r="D604" s="223">
        <v>4300</v>
      </c>
      <c r="E604" s="106" t="s">
        <v>154</v>
      </c>
      <c r="F604" s="417">
        <v>15000</v>
      </c>
      <c r="G604" s="417">
        <v>0</v>
      </c>
      <c r="H604" s="417">
        <f>G604/F604%</f>
        <v>0</v>
      </c>
    </row>
    <row r="605" spans="1:8" s="199" customFormat="1" ht="39">
      <c r="A605" s="198"/>
      <c r="C605" s="233"/>
      <c r="D605" s="223">
        <v>6010</v>
      </c>
      <c r="E605" s="545" t="s">
        <v>320</v>
      </c>
      <c r="F605" s="564">
        <v>5100</v>
      </c>
      <c r="G605" s="523">
        <v>0</v>
      </c>
      <c r="H605" s="586">
        <f>G605/F605%</f>
        <v>0</v>
      </c>
    </row>
    <row r="606" spans="1:8" s="199" customFormat="1" ht="14.25">
      <c r="A606" s="198"/>
      <c r="C606" s="233"/>
      <c r="D606" s="244">
        <v>6050</v>
      </c>
      <c r="E606" s="221" t="s">
        <v>216</v>
      </c>
      <c r="F606" s="557">
        <v>3000</v>
      </c>
      <c r="G606" s="523">
        <v>0</v>
      </c>
      <c r="H606" s="542">
        <f>G606/F606%</f>
        <v>0</v>
      </c>
    </row>
    <row r="607" spans="1:8" ht="14.25">
      <c r="A607" s="8"/>
      <c r="C607" s="1113" t="s">
        <v>17</v>
      </c>
      <c r="D607" s="1114"/>
      <c r="E607" s="1115"/>
      <c r="F607" s="102">
        <f>SUM(F604:F606)</f>
        <v>23100</v>
      </c>
      <c r="G607" s="102">
        <f>SUM(G604:G606)</f>
        <v>0</v>
      </c>
      <c r="H607" s="102">
        <f>G607/F607%</f>
        <v>0</v>
      </c>
    </row>
    <row r="608" spans="1:8" ht="14.25">
      <c r="A608" s="77" t="s">
        <v>217</v>
      </c>
      <c r="B608" s="92"/>
      <c r="C608" s="78"/>
      <c r="D608" s="78"/>
      <c r="E608" s="123"/>
      <c r="F608" s="791">
        <f>F607+F602+F597+F594+F590+F586</f>
        <v>1075951</v>
      </c>
      <c r="G608" s="791">
        <f>G607+G602+G597+G594+G590+G586</f>
        <v>517268.97</v>
      </c>
      <c r="H608" s="791">
        <f t="shared" si="27"/>
        <v>48.0755136618675</v>
      </c>
    </row>
    <row r="609" spans="1:8" ht="14.25">
      <c r="A609" s="95">
        <v>19</v>
      </c>
      <c r="B609" s="103">
        <v>921</v>
      </c>
      <c r="C609" s="151" t="s">
        <v>124</v>
      </c>
      <c r="D609" s="133"/>
      <c r="E609" s="152"/>
      <c r="F609" s="571"/>
      <c r="G609" s="571"/>
      <c r="H609" s="591"/>
    </row>
    <row r="610" spans="1:8" ht="14.25">
      <c r="A610" s="247"/>
      <c r="B610" s="521"/>
      <c r="C610" s="805">
        <v>92109</v>
      </c>
      <c r="D610" s="622" t="s">
        <v>125</v>
      </c>
      <c r="E610" s="79"/>
      <c r="F610" s="539"/>
      <c r="G610" s="539"/>
      <c r="H610" s="540"/>
    </row>
    <row r="611" spans="1:8" ht="14.25">
      <c r="A611" s="153"/>
      <c r="B611" s="121"/>
      <c r="C611" s="93"/>
      <c r="D611" s="90">
        <v>4110</v>
      </c>
      <c r="E611" s="85" t="s">
        <v>357</v>
      </c>
      <c r="F611" s="544">
        <v>5650</v>
      </c>
      <c r="G611" s="544">
        <v>2983.95</v>
      </c>
      <c r="H611" s="565">
        <f aca="true" t="shared" si="28" ref="H611:H632">G611/F611%</f>
        <v>52.813274336283186</v>
      </c>
    </row>
    <row r="612" spans="1:8" ht="14.25">
      <c r="A612" s="707"/>
      <c r="B612" s="94"/>
      <c r="C612" s="83"/>
      <c r="D612" s="90">
        <v>4120</v>
      </c>
      <c r="E612" s="201" t="s">
        <v>152</v>
      </c>
      <c r="F612" s="544">
        <v>710</v>
      </c>
      <c r="G612" s="544">
        <v>456.71</v>
      </c>
      <c r="H612" s="586">
        <f t="shared" si="28"/>
        <v>64.32535211267606</v>
      </c>
    </row>
    <row r="613" spans="1:8" ht="14.25">
      <c r="A613" s="707"/>
      <c r="B613" s="94"/>
      <c r="C613" s="125"/>
      <c r="D613" s="90">
        <v>4170</v>
      </c>
      <c r="E613" s="201" t="s">
        <v>153</v>
      </c>
      <c r="F613" s="544">
        <v>42150</v>
      </c>
      <c r="G613" s="544">
        <v>25725.61</v>
      </c>
      <c r="H613" s="557">
        <f t="shared" si="28"/>
        <v>61.03347568208778</v>
      </c>
    </row>
    <row r="614" spans="1:8" ht="14.25">
      <c r="A614" s="235"/>
      <c r="B614" s="8"/>
      <c r="D614" s="84">
        <v>4210</v>
      </c>
      <c r="E614" s="202" t="s">
        <v>167</v>
      </c>
      <c r="F614" s="544">
        <v>76886</v>
      </c>
      <c r="G614" s="544">
        <v>35662.95</v>
      </c>
      <c r="H614" s="542">
        <f t="shared" si="28"/>
        <v>46.38419218063106</v>
      </c>
    </row>
    <row r="615" spans="1:8" ht="14.25">
      <c r="A615" s="235"/>
      <c r="B615" s="8"/>
      <c r="D615" s="90">
        <v>4260</v>
      </c>
      <c r="E615" s="201" t="s">
        <v>162</v>
      </c>
      <c r="F615" s="544">
        <v>35000</v>
      </c>
      <c r="G615" s="544">
        <v>25697.17</v>
      </c>
      <c r="H615" s="542">
        <f t="shared" si="28"/>
        <v>73.4204857142857</v>
      </c>
    </row>
    <row r="616" spans="1:8" ht="14.25">
      <c r="A616" s="235"/>
      <c r="B616" s="8"/>
      <c r="C616" s="19"/>
      <c r="D616" s="90">
        <v>4270</v>
      </c>
      <c r="E616" s="201" t="s">
        <v>158</v>
      </c>
      <c r="F616" s="544">
        <v>6350</v>
      </c>
      <c r="G616" s="544">
        <v>0</v>
      </c>
      <c r="H616" s="542">
        <f t="shared" si="28"/>
        <v>0</v>
      </c>
    </row>
    <row r="617" spans="1:8" ht="14.25">
      <c r="A617" s="235"/>
      <c r="B617" s="8"/>
      <c r="C617" s="8"/>
      <c r="D617" s="90">
        <v>4300</v>
      </c>
      <c r="E617" s="201" t="s">
        <v>154</v>
      </c>
      <c r="F617" s="544">
        <v>43300</v>
      </c>
      <c r="G617" s="544">
        <v>17521.2</v>
      </c>
      <c r="H617" s="542">
        <f t="shared" si="28"/>
        <v>40.46466512702079</v>
      </c>
    </row>
    <row r="618" spans="1:8" ht="14.25">
      <c r="A618" s="253"/>
      <c r="B618" s="159"/>
      <c r="C618" s="253"/>
      <c r="D618" s="672">
        <v>4430</v>
      </c>
      <c r="E618" s="688" t="s">
        <v>155</v>
      </c>
      <c r="F618" s="565">
        <v>2270</v>
      </c>
      <c r="G618" s="565">
        <v>1504.2</v>
      </c>
      <c r="H618" s="587">
        <f t="shared" si="28"/>
        <v>66.26431718061674</v>
      </c>
    </row>
    <row r="619" spans="1:8" ht="14.25" customHeight="1">
      <c r="A619" s="253"/>
      <c r="B619" s="159"/>
      <c r="C619" s="253"/>
      <c r="D619" s="120">
        <v>6050</v>
      </c>
      <c r="E619" s="202" t="s">
        <v>159</v>
      </c>
      <c r="F619" s="523">
        <v>8000</v>
      </c>
      <c r="G619" s="523">
        <v>0</v>
      </c>
      <c r="H619" s="586">
        <f t="shared" si="28"/>
        <v>0</v>
      </c>
    </row>
    <row r="620" spans="1:8" ht="14.25" customHeight="1" hidden="1">
      <c r="A620" s="235"/>
      <c r="B620" s="8"/>
      <c r="D620" s="95">
        <v>6058</v>
      </c>
      <c r="E620" s="201" t="s">
        <v>159</v>
      </c>
      <c r="F620" s="544"/>
      <c r="G620" s="544"/>
      <c r="H620" s="542" t="e">
        <f t="shared" si="28"/>
        <v>#DIV/0!</v>
      </c>
    </row>
    <row r="621" spans="1:8" ht="14.25" customHeight="1" hidden="1">
      <c r="A621" s="235"/>
      <c r="B621" s="8"/>
      <c r="D621" s="223">
        <v>6059</v>
      </c>
      <c r="E621" s="222" t="s">
        <v>159</v>
      </c>
      <c r="F621" s="544"/>
      <c r="G621" s="544"/>
      <c r="H621" s="542" t="e">
        <f t="shared" si="28"/>
        <v>#DIV/0!</v>
      </c>
    </row>
    <row r="622" spans="1:8" ht="14.25" customHeight="1">
      <c r="A622" s="235"/>
      <c r="B622" s="8"/>
      <c r="D622" s="223">
        <v>6060</v>
      </c>
      <c r="E622" s="138" t="s">
        <v>278</v>
      </c>
      <c r="F622" s="180">
        <v>5000</v>
      </c>
      <c r="G622" s="180">
        <v>2850</v>
      </c>
      <c r="H622" s="542">
        <f t="shared" si="28"/>
        <v>57</v>
      </c>
    </row>
    <row r="623" spans="1:8" ht="14.25" customHeight="1" hidden="1">
      <c r="A623" s="235"/>
      <c r="B623" s="8"/>
      <c r="D623" s="223">
        <v>6068</v>
      </c>
      <c r="E623" s="138" t="s">
        <v>278</v>
      </c>
      <c r="F623" s="180"/>
      <c r="G623" s="180"/>
      <c r="H623" s="542" t="e">
        <f t="shared" si="28"/>
        <v>#DIV/0!</v>
      </c>
    </row>
    <row r="624" spans="1:8" ht="14.25" customHeight="1" hidden="1">
      <c r="A624" s="235"/>
      <c r="B624" s="8"/>
      <c r="D624" s="223">
        <v>6069</v>
      </c>
      <c r="E624" s="138" t="s">
        <v>278</v>
      </c>
      <c r="F624" s="180"/>
      <c r="G624" s="180"/>
      <c r="H624" s="542" t="e">
        <f t="shared" si="28"/>
        <v>#DIV/0!</v>
      </c>
    </row>
    <row r="625" spans="1:8" ht="14.25">
      <c r="A625" s="235"/>
      <c r="B625" s="8"/>
      <c r="C625" s="1113" t="s">
        <v>17</v>
      </c>
      <c r="D625" s="1133"/>
      <c r="E625" s="1115"/>
      <c r="F625" s="102">
        <f>SUM(F611:F624)</f>
        <v>225316</v>
      </c>
      <c r="G625" s="102">
        <f>SUM(G611:G624)</f>
        <v>112401.79</v>
      </c>
      <c r="H625" s="139">
        <f t="shared" si="28"/>
        <v>49.886288590246586</v>
      </c>
    </row>
    <row r="626" spans="1:8" ht="14.25">
      <c r="A626" s="235"/>
      <c r="B626" s="8"/>
      <c r="C626" s="118">
        <v>92116</v>
      </c>
      <c r="D626" s="1032" t="s">
        <v>218</v>
      </c>
      <c r="E626" s="157"/>
      <c r="F626" s="554"/>
      <c r="G626" s="554"/>
      <c r="H626" s="139"/>
    </row>
    <row r="627" spans="1:8" ht="22.5">
      <c r="A627" s="235"/>
      <c r="B627" s="8"/>
      <c r="C627" s="83"/>
      <c r="D627" s="223">
        <v>2480</v>
      </c>
      <c r="E627" s="220" t="s">
        <v>219</v>
      </c>
      <c r="F627" s="522">
        <v>220000</v>
      </c>
      <c r="G627" s="522">
        <v>112100</v>
      </c>
      <c r="H627" s="785">
        <f t="shared" si="28"/>
        <v>50.95454545454545</v>
      </c>
    </row>
    <row r="628" spans="1:8" ht="14.25" hidden="1">
      <c r="A628" s="8"/>
      <c r="B628" s="8"/>
      <c r="C628" s="83"/>
      <c r="D628" s="535">
        <v>4210</v>
      </c>
      <c r="E628" s="790" t="s">
        <v>167</v>
      </c>
      <c r="F628" s="522"/>
      <c r="G628" s="522"/>
      <c r="H628" s="785"/>
    </row>
    <row r="629" spans="1:8" ht="13.5" customHeight="1" hidden="1">
      <c r="A629" s="8"/>
      <c r="B629" s="8"/>
      <c r="C629" s="83"/>
      <c r="D629" s="526">
        <v>4240</v>
      </c>
      <c r="E629" s="85" t="s">
        <v>350</v>
      </c>
      <c r="F629" s="522"/>
      <c r="G629" s="522"/>
      <c r="H629" s="785"/>
    </row>
    <row r="630" spans="1:8" ht="14.25" hidden="1">
      <c r="A630" s="8"/>
      <c r="B630" s="8"/>
      <c r="C630" s="119"/>
      <c r="D630" s="125">
        <v>4270</v>
      </c>
      <c r="E630" s="205" t="s">
        <v>158</v>
      </c>
      <c r="F630" s="555"/>
      <c r="G630" s="555"/>
      <c r="H630" s="893"/>
    </row>
    <row r="631" spans="1:8" ht="14.25" hidden="1">
      <c r="A631" s="8"/>
      <c r="B631" s="8"/>
      <c r="C631" s="83"/>
      <c r="D631" s="223">
        <v>4300</v>
      </c>
      <c r="E631" s="937" t="s">
        <v>164</v>
      </c>
      <c r="F631" s="522"/>
      <c r="G631" s="522"/>
      <c r="H631" s="224"/>
    </row>
    <row r="632" spans="1:8" ht="14.25">
      <c r="A632" s="8"/>
      <c r="B632" s="8"/>
      <c r="C632" s="1113" t="s">
        <v>17</v>
      </c>
      <c r="D632" s="1133"/>
      <c r="E632" s="1134"/>
      <c r="F632" s="150">
        <f>SUM(F627:F631)</f>
        <v>220000</v>
      </c>
      <c r="G632" s="150">
        <f>SUM(G627:G631)</f>
        <v>112100</v>
      </c>
      <c r="H632" s="218">
        <f t="shared" si="28"/>
        <v>50.95454545454545</v>
      </c>
    </row>
    <row r="633" spans="1:8" ht="14.25">
      <c r="A633" s="8"/>
      <c r="B633" s="8"/>
      <c r="C633" s="118">
        <v>92120</v>
      </c>
      <c r="D633" s="621" t="s">
        <v>220</v>
      </c>
      <c r="E633" s="111"/>
      <c r="F633" s="561"/>
      <c r="G633" s="561"/>
      <c r="H633" s="584"/>
    </row>
    <row r="634" spans="1:8" ht="33.75">
      <c r="A634" s="8"/>
      <c r="B634" s="8"/>
      <c r="C634" s="93"/>
      <c r="D634" s="90">
        <v>2720</v>
      </c>
      <c r="E634" s="85" t="s">
        <v>359</v>
      </c>
      <c r="F634" s="544">
        <v>5000</v>
      </c>
      <c r="G634" s="544">
        <v>0</v>
      </c>
      <c r="H634" s="938">
        <f aca="true" t="shared" si="29" ref="H634:H639">G634/F634%</f>
        <v>0</v>
      </c>
    </row>
    <row r="635" spans="1:8" ht="14.25">
      <c r="A635" s="8"/>
      <c r="B635" s="8"/>
      <c r="C635" s="93"/>
      <c r="D635" s="90">
        <v>4170</v>
      </c>
      <c r="E635" s="201" t="s">
        <v>153</v>
      </c>
      <c r="F635" s="544">
        <v>2000</v>
      </c>
      <c r="G635" s="544">
        <v>1200</v>
      </c>
      <c r="H635" s="542">
        <f t="shared" si="29"/>
        <v>60</v>
      </c>
    </row>
    <row r="636" spans="1:8" ht="14.25">
      <c r="A636" s="8"/>
      <c r="B636" s="8"/>
      <c r="C636" s="93"/>
      <c r="D636" s="90">
        <v>4270</v>
      </c>
      <c r="E636" s="201" t="s">
        <v>158</v>
      </c>
      <c r="F636" s="544">
        <v>266740</v>
      </c>
      <c r="G636" s="544">
        <v>0</v>
      </c>
      <c r="H636" s="938">
        <f t="shared" si="29"/>
        <v>0</v>
      </c>
    </row>
    <row r="637" spans="1:8" ht="14.25">
      <c r="A637" s="8"/>
      <c r="B637" s="8"/>
      <c r="D637" s="90">
        <v>4300</v>
      </c>
      <c r="E637" s="201" t="s">
        <v>154</v>
      </c>
      <c r="F637" s="544">
        <v>8260</v>
      </c>
      <c r="G637" s="544">
        <v>8256.06</v>
      </c>
      <c r="H637" s="542">
        <f t="shared" si="29"/>
        <v>99.95230024213075</v>
      </c>
    </row>
    <row r="638" spans="1:8" ht="12" customHeight="1">
      <c r="A638" s="8"/>
      <c r="B638" s="8"/>
      <c r="C638" s="121"/>
      <c r="D638" s="90">
        <v>6050</v>
      </c>
      <c r="E638" s="222" t="s">
        <v>159</v>
      </c>
      <c r="F638" s="544">
        <v>15000</v>
      </c>
      <c r="G638" s="544">
        <v>14760</v>
      </c>
      <c r="H638" s="542">
        <f t="shared" si="29"/>
        <v>98.4</v>
      </c>
    </row>
    <row r="639" spans="1:8" ht="14.25">
      <c r="A639" s="8"/>
      <c r="B639" s="8"/>
      <c r="C639" s="1113" t="s">
        <v>17</v>
      </c>
      <c r="D639" s="1114"/>
      <c r="E639" s="1115"/>
      <c r="F639" s="164">
        <f>SUM(F634:F638)</f>
        <v>297000</v>
      </c>
      <c r="G639" s="164">
        <f>SUM(G634:G638)</f>
        <v>24216.059999999998</v>
      </c>
      <c r="H639" s="166">
        <f t="shared" si="29"/>
        <v>8.153555555555554</v>
      </c>
    </row>
    <row r="640" spans="1:8" ht="14.25">
      <c r="A640" s="8"/>
      <c r="B640" s="8"/>
      <c r="C640" s="83">
        <v>92195</v>
      </c>
      <c r="D640" s="622" t="s">
        <v>19</v>
      </c>
      <c r="E640" s="79"/>
      <c r="F640" s="561"/>
      <c r="G640" s="561"/>
      <c r="H640" s="584"/>
    </row>
    <row r="641" spans="1:8" ht="24" customHeight="1">
      <c r="A641" s="8"/>
      <c r="B641" s="8"/>
      <c r="C641" s="93"/>
      <c r="D641" s="90">
        <v>2820</v>
      </c>
      <c r="E641" s="182" t="s">
        <v>355</v>
      </c>
      <c r="F641" s="544">
        <v>5000</v>
      </c>
      <c r="G641" s="544">
        <v>5000</v>
      </c>
      <c r="H641" s="542">
        <f aca="true" t="shared" si="30" ref="H641:H646">G641/F641%</f>
        <v>100</v>
      </c>
    </row>
    <row r="642" spans="1:8" ht="14.25">
      <c r="A642" s="8"/>
      <c r="B642" s="19"/>
      <c r="C642" s="93"/>
      <c r="D642" s="90">
        <v>4210</v>
      </c>
      <c r="E642" s="790" t="s">
        <v>167</v>
      </c>
      <c r="F642" s="544">
        <v>3500</v>
      </c>
      <c r="G642" s="544">
        <v>0</v>
      </c>
      <c r="H642" s="542">
        <f>G642/F642%</f>
        <v>0</v>
      </c>
    </row>
    <row r="643" spans="1:8" ht="14.25">
      <c r="A643" s="153"/>
      <c r="B643" s="121"/>
      <c r="C643" s="93"/>
      <c r="D643" s="90">
        <v>4300</v>
      </c>
      <c r="E643" s="85" t="s">
        <v>154</v>
      </c>
      <c r="F643" s="544">
        <v>4000</v>
      </c>
      <c r="G643" s="544">
        <v>2000</v>
      </c>
      <c r="H643" s="542">
        <f t="shared" si="30"/>
        <v>50</v>
      </c>
    </row>
    <row r="644" spans="1:8" ht="14.25" hidden="1">
      <c r="A644" s="153"/>
      <c r="B644" s="121"/>
      <c r="C644" s="93"/>
      <c r="D644" s="90">
        <v>4308</v>
      </c>
      <c r="E644" s="85" t="s">
        <v>154</v>
      </c>
      <c r="F644" s="544"/>
      <c r="G644" s="544"/>
      <c r="H644" s="542" t="e">
        <f t="shared" si="30"/>
        <v>#DIV/0!</v>
      </c>
    </row>
    <row r="645" spans="1:8" ht="14.25" hidden="1">
      <c r="A645" s="8"/>
      <c r="B645" s="8"/>
      <c r="D645" s="90">
        <v>4309</v>
      </c>
      <c r="E645" s="85" t="s">
        <v>154</v>
      </c>
      <c r="F645" s="544"/>
      <c r="G645" s="544"/>
      <c r="H645" s="542" t="e">
        <f t="shared" si="30"/>
        <v>#DIV/0!</v>
      </c>
    </row>
    <row r="646" spans="1:8" ht="14.25">
      <c r="A646" s="12"/>
      <c r="B646" s="12"/>
      <c r="C646" s="1183" t="s">
        <v>17</v>
      </c>
      <c r="D646" s="1184"/>
      <c r="E646" s="1185"/>
      <c r="F646" s="102">
        <f>SUM(F641:F645)</f>
        <v>12500</v>
      </c>
      <c r="G646" s="102">
        <f>SUM(G641:G645)</f>
        <v>7000</v>
      </c>
      <c r="H646" s="102">
        <f t="shared" si="30"/>
        <v>56</v>
      </c>
    </row>
    <row r="647" spans="1:8" ht="14.25">
      <c r="A647" s="210" t="s">
        <v>221</v>
      </c>
      <c r="B647" s="206"/>
      <c r="C647" s="211"/>
      <c r="D647" s="211"/>
      <c r="E647" s="182"/>
      <c r="F647" s="801">
        <f>F646+F639+F632+F625</f>
        <v>754816</v>
      </c>
      <c r="G647" s="801">
        <f>G646+G639+G632+G625</f>
        <v>255717.84999999998</v>
      </c>
      <c r="H647" s="801">
        <f>G647/F647%</f>
        <v>33.87817030905545</v>
      </c>
    </row>
    <row r="648" spans="1:8" ht="14.25">
      <c r="A648" s="153">
        <v>20</v>
      </c>
      <c r="B648" s="142">
        <v>926</v>
      </c>
      <c r="C648" s="137" t="s">
        <v>127</v>
      </c>
      <c r="D648" s="113"/>
      <c r="E648" s="111"/>
      <c r="F648" s="561"/>
      <c r="G648" s="561"/>
      <c r="H648" s="584"/>
    </row>
    <row r="649" spans="1:8" ht="14.25">
      <c r="A649" s="153"/>
      <c r="B649" s="142"/>
      <c r="C649" s="533">
        <v>92601</v>
      </c>
      <c r="D649" s="939" t="s">
        <v>309</v>
      </c>
      <c r="E649" s="232"/>
      <c r="F649" s="566"/>
      <c r="G649" s="566"/>
      <c r="H649" s="588"/>
    </row>
    <row r="650" spans="1:8" ht="14.25">
      <c r="A650" s="153"/>
      <c r="B650" s="142"/>
      <c r="C650" s="533"/>
      <c r="D650" s="526">
        <v>4210</v>
      </c>
      <c r="E650" s="937" t="s">
        <v>167</v>
      </c>
      <c r="F650" s="1029">
        <v>1000</v>
      </c>
      <c r="G650" s="1029">
        <v>723.34</v>
      </c>
      <c r="H650" s="572">
        <f>G650/F650%</f>
        <v>72.334</v>
      </c>
    </row>
    <row r="651" spans="1:8" ht="14.25" hidden="1">
      <c r="A651" s="153"/>
      <c r="B651" s="142"/>
      <c r="C651" s="533"/>
      <c r="D651" s="535">
        <v>4300</v>
      </c>
      <c r="E651" s="114" t="s">
        <v>154</v>
      </c>
      <c r="F651" s="1028"/>
      <c r="G651" s="1028"/>
      <c r="H651" s="1028"/>
    </row>
    <row r="652" spans="1:8" ht="16.5" customHeight="1">
      <c r="A652" s="153"/>
      <c r="B652" s="142"/>
      <c r="C652" s="533"/>
      <c r="D652" s="229">
        <v>6050</v>
      </c>
      <c r="E652" s="547" t="s">
        <v>159</v>
      </c>
      <c r="F652" s="572">
        <v>85090</v>
      </c>
      <c r="G652" s="572">
        <v>14639</v>
      </c>
      <c r="H652" s="572">
        <f>G652/F652%</f>
        <v>17.204136796333295</v>
      </c>
    </row>
    <row r="653" spans="1:8" ht="14.25">
      <c r="A653" s="153"/>
      <c r="B653" s="546"/>
      <c r="C653" s="1111" t="s">
        <v>17</v>
      </c>
      <c r="D653" s="1112"/>
      <c r="E653" s="1112"/>
      <c r="F653" s="775">
        <f>SUM(F650:F652)</f>
        <v>86090</v>
      </c>
      <c r="G653" s="775">
        <f>SUM(G650:G652)</f>
        <v>15362.34</v>
      </c>
      <c r="H653" s="775">
        <f>G653/F653%</f>
        <v>17.844511557672202</v>
      </c>
    </row>
    <row r="654" spans="1:8" ht="14.25">
      <c r="A654" s="153"/>
      <c r="B654" s="136"/>
      <c r="C654" s="83">
        <v>92605</v>
      </c>
      <c r="D654" s="621" t="s">
        <v>128</v>
      </c>
      <c r="E654" s="111"/>
      <c r="F654" s="561"/>
      <c r="G654" s="561"/>
      <c r="H654" s="584"/>
    </row>
    <row r="655" spans="1:8" ht="22.5">
      <c r="A655" s="153"/>
      <c r="B655" s="121"/>
      <c r="C655" s="93"/>
      <c r="D655" s="95">
        <v>2820</v>
      </c>
      <c r="E655" s="182" t="s">
        <v>355</v>
      </c>
      <c r="F655" s="562">
        <v>30000</v>
      </c>
      <c r="G655" s="541">
        <v>18000</v>
      </c>
      <c r="H655" s="542">
        <f aca="true" t="shared" si="31" ref="H655:H667">G655/F655%</f>
        <v>60</v>
      </c>
    </row>
    <row r="656" spans="1:8" ht="14.25">
      <c r="A656" s="153"/>
      <c r="B656" s="121"/>
      <c r="C656" s="93"/>
      <c r="D656" s="90">
        <v>4170</v>
      </c>
      <c r="E656" s="85" t="s">
        <v>153</v>
      </c>
      <c r="F656" s="544">
        <v>2520</v>
      </c>
      <c r="G656" s="544">
        <v>1279.5</v>
      </c>
      <c r="H656" s="542">
        <f t="shared" si="31"/>
        <v>50.773809523809526</v>
      </c>
    </row>
    <row r="657" spans="1:8" ht="14.25" hidden="1">
      <c r="A657" s="153"/>
      <c r="B657" s="121"/>
      <c r="C657" s="93"/>
      <c r="D657" s="90">
        <v>4210</v>
      </c>
      <c r="E657" s="131" t="s">
        <v>167</v>
      </c>
      <c r="F657" s="544"/>
      <c r="G657" s="544"/>
      <c r="H657" s="542"/>
    </row>
    <row r="658" spans="1:8" ht="14.25">
      <c r="A658" s="153"/>
      <c r="B658" s="121"/>
      <c r="C658" s="93"/>
      <c r="D658" s="90">
        <v>4260</v>
      </c>
      <c r="E658" s="85" t="s">
        <v>162</v>
      </c>
      <c r="F658" s="544">
        <v>2500</v>
      </c>
      <c r="G658" s="544">
        <v>1547.37</v>
      </c>
      <c r="H658" s="542">
        <f t="shared" si="31"/>
        <v>61.8948</v>
      </c>
    </row>
    <row r="659" spans="1:8" ht="14.25">
      <c r="A659" s="153"/>
      <c r="B659" s="121"/>
      <c r="C659" s="93"/>
      <c r="D659" s="90">
        <v>4300</v>
      </c>
      <c r="E659" s="85" t="s">
        <v>154</v>
      </c>
      <c r="F659" s="544">
        <v>33000</v>
      </c>
      <c r="G659" s="544">
        <v>9505.88</v>
      </c>
      <c r="H659" s="565">
        <f t="shared" si="31"/>
        <v>28.805696969696967</v>
      </c>
    </row>
    <row r="660" spans="1:8" ht="22.5" hidden="1">
      <c r="A660" s="153"/>
      <c r="B660" s="121"/>
      <c r="C660" s="93"/>
      <c r="D660" s="95">
        <v>6050</v>
      </c>
      <c r="E660" s="205" t="s">
        <v>159</v>
      </c>
      <c r="F660" s="544"/>
      <c r="G660" s="544"/>
      <c r="H660" s="542">
        <v>0</v>
      </c>
    </row>
    <row r="661" spans="1:8" ht="14.25">
      <c r="A661" s="153"/>
      <c r="B661" s="121"/>
      <c r="C661" s="1183" t="s">
        <v>17</v>
      </c>
      <c r="D661" s="1184"/>
      <c r="E661" s="1185"/>
      <c r="F661" s="102">
        <f>SUM(F655:F660)</f>
        <v>68020</v>
      </c>
      <c r="G661" s="102">
        <f>SUM(G655:G660)</f>
        <v>30332.75</v>
      </c>
      <c r="H661" s="245">
        <f t="shared" si="31"/>
        <v>44.59386945016171</v>
      </c>
    </row>
    <row r="662" spans="1:8" ht="14.25">
      <c r="A662" s="153"/>
      <c r="B662" s="142"/>
      <c r="C662" s="533">
        <v>92695</v>
      </c>
      <c r="D662" s="939" t="s">
        <v>309</v>
      </c>
      <c r="E662" s="232"/>
      <c r="F662" s="566"/>
      <c r="G662" s="566"/>
      <c r="H662" s="588"/>
    </row>
    <row r="663" spans="1:8" ht="14.25">
      <c r="A663" s="153"/>
      <c r="B663" s="142"/>
      <c r="C663" s="533"/>
      <c r="D663" s="526">
        <v>4170</v>
      </c>
      <c r="E663" s="85" t="s">
        <v>153</v>
      </c>
      <c r="F663" s="522">
        <v>5003</v>
      </c>
      <c r="G663" s="522">
        <v>4283</v>
      </c>
      <c r="H663" s="522">
        <f>G663/F663%</f>
        <v>85.60863481910853</v>
      </c>
    </row>
    <row r="664" spans="1:8" ht="14.25">
      <c r="A664" s="153"/>
      <c r="B664" s="142"/>
      <c r="C664" s="533"/>
      <c r="D664" s="526">
        <v>4210</v>
      </c>
      <c r="E664" s="937" t="s">
        <v>167</v>
      </c>
      <c r="F664" s="1029">
        <v>4000</v>
      </c>
      <c r="G664" s="1029">
        <v>0</v>
      </c>
      <c r="H664" s="572">
        <f>G664/F664%</f>
        <v>0</v>
      </c>
    </row>
    <row r="665" spans="1:8" ht="14.25">
      <c r="A665" s="153"/>
      <c r="B665" s="546"/>
      <c r="C665" s="1111" t="s">
        <v>17</v>
      </c>
      <c r="D665" s="1112"/>
      <c r="E665" s="1112"/>
      <c r="F665" s="775">
        <f>SUM(F663:F664)</f>
        <v>9003</v>
      </c>
      <c r="G665" s="775">
        <f>SUM(G663:G664)</f>
        <v>4283</v>
      </c>
      <c r="H665" s="775">
        <f>G665/F665%</f>
        <v>47.57303121181828</v>
      </c>
    </row>
    <row r="666" spans="1:8" ht="15" thickBot="1">
      <c r="A666" s="99" t="s">
        <v>129</v>
      </c>
      <c r="B666" s="154"/>
      <c r="C666" s="100"/>
      <c r="D666" s="100"/>
      <c r="E666" s="101"/>
      <c r="F666" s="802">
        <f>F661+F653+F665</f>
        <v>163113</v>
      </c>
      <c r="G666" s="802">
        <f>G661+G653+G665</f>
        <v>49978.09</v>
      </c>
      <c r="H666" s="802">
        <f>G666/F666%</f>
        <v>30.64016356758811</v>
      </c>
    </row>
    <row r="667" spans="1:8" ht="15" thickBot="1">
      <c r="A667" s="1182" t="s">
        <v>130</v>
      </c>
      <c r="B667" s="1182"/>
      <c r="C667" s="1182"/>
      <c r="D667" s="1182"/>
      <c r="E667" s="1182"/>
      <c r="F667" s="181">
        <f>F666+F647+F608+F570+F544+F524+F435+F410+F271+F264+F252+F216+F209+F167+F104+F88+F74+F59+F35+F28</f>
        <v>24778462.9</v>
      </c>
      <c r="G667" s="181">
        <f>G666+G647+G608+G570+G544+G524+G435+G410+G271+G264+G252+G216+G209+G167+G104+G88+G74+G59+G35+G28</f>
        <v>11893784.35</v>
      </c>
      <c r="H667" s="155">
        <f t="shared" si="31"/>
        <v>48.000493000717974</v>
      </c>
    </row>
  </sheetData>
  <sheetProtection/>
  <mergeCells count="103">
    <mergeCell ref="D30:E30"/>
    <mergeCell ref="D260:E260"/>
    <mergeCell ref="A209:E209"/>
    <mergeCell ref="C478:E478"/>
    <mergeCell ref="C251:E251"/>
    <mergeCell ref="D391:H391"/>
    <mergeCell ref="C442:E442"/>
    <mergeCell ref="C259:E259"/>
    <mergeCell ref="C293:E293"/>
    <mergeCell ref="C305:E305"/>
    <mergeCell ref="A667:E667"/>
    <mergeCell ref="C661:E661"/>
    <mergeCell ref="A544:E544"/>
    <mergeCell ref="C586:E586"/>
    <mergeCell ref="C639:E639"/>
    <mergeCell ref="C646:E646"/>
    <mergeCell ref="C590:E590"/>
    <mergeCell ref="C594:E594"/>
    <mergeCell ref="C653:E653"/>
    <mergeCell ref="C597:E597"/>
    <mergeCell ref="C538:E538"/>
    <mergeCell ref="C602:E602"/>
    <mergeCell ref="C625:E625"/>
    <mergeCell ref="C632:E632"/>
    <mergeCell ref="C607:E607"/>
    <mergeCell ref="C569:E569"/>
    <mergeCell ref="C533:E533"/>
    <mergeCell ref="D595:E595"/>
    <mergeCell ref="C512:E512"/>
    <mergeCell ref="C523:E523"/>
    <mergeCell ref="D479:H479"/>
    <mergeCell ref="C515:E515"/>
    <mergeCell ref="C481:E481"/>
    <mergeCell ref="C485:E485"/>
    <mergeCell ref="C491:E491"/>
    <mergeCell ref="A570:E570"/>
    <mergeCell ref="C488:E488"/>
    <mergeCell ref="C508:E508"/>
    <mergeCell ref="D367:H367"/>
    <mergeCell ref="C436:E436"/>
    <mergeCell ref="C439:E439"/>
    <mergeCell ref="D379:H379"/>
    <mergeCell ref="D457:E457"/>
    <mergeCell ref="C466:E466"/>
    <mergeCell ref="C409:E409"/>
    <mergeCell ref="C456:E456"/>
    <mergeCell ref="C434:E434"/>
    <mergeCell ref="C418:E418"/>
    <mergeCell ref="C390:E390"/>
    <mergeCell ref="C247:E247"/>
    <mergeCell ref="C371:E371"/>
    <mergeCell ref="C447:E447"/>
    <mergeCell ref="C327:E327"/>
    <mergeCell ref="C221:E221"/>
    <mergeCell ref="C192:E192"/>
    <mergeCell ref="C366:E366"/>
    <mergeCell ref="D185:E185"/>
    <mergeCell ref="D200:E200"/>
    <mergeCell ref="D100:E100"/>
    <mergeCell ref="C174:E174"/>
    <mergeCell ref="C207:E207"/>
    <mergeCell ref="D70:E70"/>
    <mergeCell ref="C55:E55"/>
    <mergeCell ref="C99:E99"/>
    <mergeCell ref="C215:E215"/>
    <mergeCell ref="C40:E40"/>
    <mergeCell ref="C95:E95"/>
    <mergeCell ref="C58:E58"/>
    <mergeCell ref="C125:E125"/>
    <mergeCell ref="C70:C72"/>
    <mergeCell ref="C117:E117"/>
    <mergeCell ref="C73:E73"/>
    <mergeCell ref="D106:E106"/>
    <mergeCell ref="C330:E330"/>
    <mergeCell ref="C166:E166"/>
    <mergeCell ref="C238:E238"/>
    <mergeCell ref="C155:E155"/>
    <mergeCell ref="C162:E162"/>
    <mergeCell ref="C183:E183"/>
    <mergeCell ref="C199:E199"/>
    <mergeCell ref="D193:E193"/>
    <mergeCell ref="C270:E270"/>
    <mergeCell ref="C243:E243"/>
    <mergeCell ref="A1:H1"/>
    <mergeCell ref="B3:E3"/>
    <mergeCell ref="C16:E16"/>
    <mergeCell ref="C19:E19"/>
    <mergeCell ref="C27:E27"/>
    <mergeCell ref="C103:E103"/>
    <mergeCell ref="C34:E34"/>
    <mergeCell ref="C10:E10"/>
    <mergeCell ref="C69:E69"/>
    <mergeCell ref="C87:E87"/>
    <mergeCell ref="C665:E665"/>
    <mergeCell ref="C225:E225"/>
    <mergeCell ref="D372:H372"/>
    <mergeCell ref="C378:E378"/>
    <mergeCell ref="C543:E543"/>
    <mergeCell ref="C554:E554"/>
    <mergeCell ref="C564:E564"/>
    <mergeCell ref="D555:H555"/>
    <mergeCell ref="C353:E353"/>
    <mergeCell ref="C263:E263"/>
  </mergeCells>
  <printOptions horizontalCentered="1"/>
  <pageMargins left="0.7086614173228347" right="0.35433070866141736" top="0.7480314960629921" bottom="0.5511811023622047" header="0.31496062992125984" footer="0.31496062992125984"/>
  <pageSetup horizontalDpi="600" verticalDpi="600" orientation="portrait" paperSize="9" scale="99" r:id="rId1"/>
  <headerFooter alignWithMargins="0">
    <oddHeader>&amp;CStrona &amp;P</oddHeader>
  </headerFooter>
  <rowBreaks count="2" manualBreakCount="2">
    <brk id="59" max="7" man="1"/>
    <brk id="1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130" zoomScaleSheetLayoutView="130" zoomScalePageLayoutView="0" workbookViewId="0" topLeftCell="A1">
      <selection activeCell="G73" sqref="G73"/>
    </sheetView>
  </sheetViews>
  <sheetFormatPr defaultColWidth="8.796875" defaultRowHeight="14.25"/>
  <cols>
    <col min="1" max="1" width="2.3984375" style="0" customWidth="1"/>
    <col min="2" max="2" width="3.3984375" style="0" customWidth="1"/>
    <col min="3" max="3" width="7" style="0" customWidth="1"/>
    <col min="4" max="4" width="5.59765625" style="0" customWidth="1"/>
    <col min="5" max="5" width="28.59765625" style="0" customWidth="1"/>
    <col min="6" max="7" width="14.59765625" style="0" bestFit="1" customWidth="1"/>
    <col min="8" max="8" width="10.8984375" style="515" customWidth="1"/>
  </cols>
  <sheetData>
    <row r="1" spans="1:8" ht="14.25">
      <c r="A1" s="186"/>
      <c r="B1" s="186"/>
      <c r="C1" s="186"/>
      <c r="D1" s="186"/>
      <c r="E1" s="186"/>
      <c r="F1" s="186"/>
      <c r="G1" s="186"/>
      <c r="H1" s="691"/>
    </row>
    <row r="2" spans="1:8" ht="14.25">
      <c r="A2" s="56" t="s">
        <v>265</v>
      </c>
      <c r="B2" s="56"/>
      <c r="C2" s="56"/>
      <c r="D2" s="56"/>
      <c r="E2" s="57"/>
      <c r="F2" s="56"/>
      <c r="G2" s="56"/>
      <c r="H2" s="692"/>
    </row>
    <row r="3" spans="1:8" ht="14.25">
      <c r="A3" s="56"/>
      <c r="B3" s="56"/>
      <c r="C3" s="56"/>
      <c r="D3" s="56"/>
      <c r="E3" s="57"/>
      <c r="F3" s="56"/>
      <c r="G3" s="56"/>
      <c r="H3" s="692"/>
    </row>
    <row r="4" spans="1:8" ht="14.25">
      <c r="A4" s="53" t="s">
        <v>131</v>
      </c>
      <c r="B4" s="1129" t="s">
        <v>2</v>
      </c>
      <c r="C4" s="1129"/>
      <c r="D4" s="1129"/>
      <c r="E4" s="1129"/>
      <c r="F4" s="58"/>
      <c r="G4" s="187"/>
      <c r="H4" s="26" t="s">
        <v>138</v>
      </c>
    </row>
    <row r="5" spans="1:8" ht="14.25">
      <c r="A5" s="45"/>
      <c r="B5" s="59" t="s">
        <v>4</v>
      </c>
      <c r="C5" s="39"/>
      <c r="D5" s="39"/>
      <c r="E5" s="60"/>
      <c r="F5" s="188" t="s">
        <v>132</v>
      </c>
      <c r="G5" s="188" t="s">
        <v>133</v>
      </c>
      <c r="H5" s="188" t="s">
        <v>134</v>
      </c>
    </row>
    <row r="6" spans="1:8" ht="14.25">
      <c r="A6" s="45"/>
      <c r="B6" s="53" t="s">
        <v>8</v>
      </c>
      <c r="C6" s="53" t="s">
        <v>9</v>
      </c>
      <c r="D6" s="62" t="s">
        <v>10</v>
      </c>
      <c r="E6" s="63" t="s">
        <v>11</v>
      </c>
      <c r="F6" s="54"/>
      <c r="G6" s="188"/>
      <c r="H6" s="189" t="s">
        <v>139</v>
      </c>
    </row>
    <row r="7" spans="1:8" ht="14.25">
      <c r="A7" s="55">
        <v>1</v>
      </c>
      <c r="B7" s="55">
        <v>2</v>
      </c>
      <c r="C7" s="55">
        <v>3</v>
      </c>
      <c r="D7" s="55">
        <v>4</v>
      </c>
      <c r="E7" s="65">
        <v>5</v>
      </c>
      <c r="F7" s="55">
        <v>6</v>
      </c>
      <c r="G7" s="190">
        <v>7</v>
      </c>
      <c r="H7" s="190">
        <v>8</v>
      </c>
    </row>
    <row r="8" spans="1:8" ht="14.25">
      <c r="A8" s="29">
        <v>1</v>
      </c>
      <c r="B8" s="67" t="s">
        <v>13</v>
      </c>
      <c r="C8" s="48" t="s">
        <v>140</v>
      </c>
      <c r="D8" s="30"/>
      <c r="E8" s="25"/>
      <c r="F8" s="68"/>
      <c r="G8" s="191"/>
      <c r="H8" s="693"/>
    </row>
    <row r="9" spans="1:8" s="199" customFormat="1" ht="14.25">
      <c r="A9" s="20"/>
      <c r="B9" s="20"/>
      <c r="C9" s="69" t="s">
        <v>141</v>
      </c>
      <c r="D9" s="48" t="s">
        <v>19</v>
      </c>
      <c r="E9" s="23"/>
      <c r="F9" s="27"/>
      <c r="G9" s="192"/>
      <c r="H9" s="694"/>
    </row>
    <row r="10" spans="1:8" s="199" customFormat="1" ht="24" customHeight="1">
      <c r="A10" s="20"/>
      <c r="B10" s="20"/>
      <c r="C10" s="20"/>
      <c r="D10" s="34">
        <v>2010</v>
      </c>
      <c r="E10" s="33" t="s">
        <v>21</v>
      </c>
      <c r="F10" s="174">
        <v>188444.9</v>
      </c>
      <c r="G10" s="174">
        <v>188444.9</v>
      </c>
      <c r="H10" s="695">
        <f>G10/F10%</f>
        <v>100</v>
      </c>
    </row>
    <row r="11" spans="1:8" s="199" customFormat="1" ht="14.25">
      <c r="A11" s="20"/>
      <c r="B11" s="20"/>
      <c r="C11" s="1212" t="s">
        <v>17</v>
      </c>
      <c r="D11" s="1212"/>
      <c r="E11" s="1212"/>
      <c r="F11" s="116">
        <f>SUM(F10:F10)</f>
        <v>188444.9</v>
      </c>
      <c r="G11" s="116">
        <f>SUM(G10:G10)</f>
        <v>188444.9</v>
      </c>
      <c r="H11" s="696">
        <f>G11/F11%</f>
        <v>100</v>
      </c>
    </row>
    <row r="12" spans="1:8" s="199" customFormat="1" ht="14.25">
      <c r="A12" s="48" t="s">
        <v>142</v>
      </c>
      <c r="B12" s="31"/>
      <c r="C12" s="31"/>
      <c r="D12" s="31"/>
      <c r="E12" s="46"/>
      <c r="F12" s="791">
        <f>SUM(F11)</f>
        <v>188444.9</v>
      </c>
      <c r="G12" s="791">
        <f>SUM(G11)</f>
        <v>188444.9</v>
      </c>
      <c r="H12" s="828">
        <f>G12/F12%</f>
        <v>100</v>
      </c>
    </row>
    <row r="13" spans="1:8" s="199" customFormat="1" ht="14.25">
      <c r="A13" s="29">
        <v>2</v>
      </c>
      <c r="B13" s="70">
        <v>750</v>
      </c>
      <c r="C13" s="48" t="s">
        <v>54</v>
      </c>
      <c r="D13" s="30"/>
      <c r="E13" s="25"/>
      <c r="F13" s="68"/>
      <c r="G13" s="191"/>
      <c r="H13" s="693"/>
    </row>
    <row r="14" spans="1:8" s="199" customFormat="1" ht="14.25">
      <c r="A14" s="20"/>
      <c r="B14" s="20"/>
      <c r="C14" s="22">
        <v>75011</v>
      </c>
      <c r="D14" s="48" t="s">
        <v>55</v>
      </c>
      <c r="E14" s="23"/>
      <c r="F14" s="27"/>
      <c r="G14" s="192"/>
      <c r="H14" s="694"/>
    </row>
    <row r="15" spans="1:8" s="199" customFormat="1" ht="20.25" customHeight="1">
      <c r="A15" s="20"/>
      <c r="B15" s="20"/>
      <c r="C15" s="20"/>
      <c r="D15" s="34">
        <v>2010</v>
      </c>
      <c r="E15" s="33" t="s">
        <v>21</v>
      </c>
      <c r="F15" s="174">
        <v>37719</v>
      </c>
      <c r="G15" s="174">
        <v>20307</v>
      </c>
      <c r="H15" s="695">
        <f>G15/F15%</f>
        <v>53.837588483257775</v>
      </c>
    </row>
    <row r="16" spans="1:8" s="199" customFormat="1" ht="14.25">
      <c r="A16" s="20"/>
      <c r="B16" s="20"/>
      <c r="C16" s="1212" t="s">
        <v>17</v>
      </c>
      <c r="D16" s="1212"/>
      <c r="E16" s="1212"/>
      <c r="F16" s="116">
        <f>SUM(F15:F15)</f>
        <v>37719</v>
      </c>
      <c r="G16" s="116">
        <f>SUM(G15:G15)</f>
        <v>20307</v>
      </c>
      <c r="H16" s="696">
        <f>G16/F16%</f>
        <v>53.837588483257775</v>
      </c>
    </row>
    <row r="17" spans="1:8" s="199" customFormat="1" ht="14.25">
      <c r="A17" s="48" t="s">
        <v>60</v>
      </c>
      <c r="B17" s="31"/>
      <c r="C17" s="31"/>
      <c r="D17" s="31"/>
      <c r="E17" s="46"/>
      <c r="F17" s="791">
        <f>SUM(F16)</f>
        <v>37719</v>
      </c>
      <c r="G17" s="791">
        <f>SUM(G16)</f>
        <v>20307</v>
      </c>
      <c r="H17" s="828">
        <f>G17/F17%</f>
        <v>53.837588483257775</v>
      </c>
    </row>
    <row r="18" spans="1:8" s="199" customFormat="1" ht="14.25">
      <c r="A18" s="37">
        <v>3</v>
      </c>
      <c r="B18" s="70">
        <v>751</v>
      </c>
      <c r="C18" s="48" t="s">
        <v>61</v>
      </c>
      <c r="D18" s="30"/>
      <c r="E18" s="25"/>
      <c r="F18" s="71"/>
      <c r="G18" s="72"/>
      <c r="H18" s="693"/>
    </row>
    <row r="19" spans="1:8" s="199" customFormat="1" ht="14.25">
      <c r="A19" s="28"/>
      <c r="B19" s="20"/>
      <c r="C19" s="38">
        <v>75101</v>
      </c>
      <c r="D19" s="48" t="s">
        <v>62</v>
      </c>
      <c r="E19" s="23"/>
      <c r="F19" s="39"/>
      <c r="G19" s="40"/>
      <c r="H19" s="694"/>
    </row>
    <row r="20" spans="1:8" s="199" customFormat="1" ht="26.25" customHeight="1">
      <c r="A20" s="28"/>
      <c r="B20" s="20"/>
      <c r="C20" s="32"/>
      <c r="D20" s="34">
        <v>2010</v>
      </c>
      <c r="E20" s="33" t="s">
        <v>21</v>
      </c>
      <c r="F20" s="171">
        <v>2269</v>
      </c>
      <c r="G20" s="171">
        <v>1735</v>
      </c>
      <c r="H20" s="695">
        <f>G20/F20%</f>
        <v>76.46540326134861</v>
      </c>
    </row>
    <row r="21" spans="1:8" s="199" customFormat="1" ht="14.25">
      <c r="A21" s="28"/>
      <c r="B21" s="20"/>
      <c r="C21" s="1199" t="s">
        <v>17</v>
      </c>
      <c r="D21" s="1199"/>
      <c r="E21" s="1199"/>
      <c r="F21" s="172">
        <f>SUM(F20:F20)</f>
        <v>2269</v>
      </c>
      <c r="G21" s="172">
        <f>SUM(G20:G20)</f>
        <v>1735</v>
      </c>
      <c r="H21" s="697">
        <f>G21/F21%</f>
        <v>76.46540326134861</v>
      </c>
    </row>
    <row r="22" spans="1:8" s="199" customFormat="1" ht="14.25" hidden="1">
      <c r="A22" s="28"/>
      <c r="B22" s="20"/>
      <c r="C22" s="38">
        <v>75107</v>
      </c>
      <c r="D22" s="48" t="s">
        <v>295</v>
      </c>
      <c r="E22" s="23"/>
      <c r="F22" s="39"/>
      <c r="G22" s="40"/>
      <c r="H22" s="694"/>
    </row>
    <row r="23" spans="1:8" s="199" customFormat="1" ht="33.75" hidden="1">
      <c r="A23" s="28"/>
      <c r="B23" s="20"/>
      <c r="C23" s="32"/>
      <c r="D23" s="34">
        <v>2010</v>
      </c>
      <c r="E23" s="33" t="s">
        <v>21</v>
      </c>
      <c r="F23" s="171">
        <v>0</v>
      </c>
      <c r="G23" s="171">
        <v>0</v>
      </c>
      <c r="H23" s="695" t="e">
        <f>G23/F23%</f>
        <v>#DIV/0!</v>
      </c>
    </row>
    <row r="24" spans="1:8" s="199" customFormat="1" ht="14.25" hidden="1">
      <c r="A24" s="28"/>
      <c r="B24" s="20"/>
      <c r="C24" s="1204" t="s">
        <v>17</v>
      </c>
      <c r="D24" s="1199"/>
      <c r="E24" s="1199"/>
      <c r="F24" s="172">
        <f>SUM(F23:F23)</f>
        <v>0</v>
      </c>
      <c r="G24" s="172">
        <f>SUM(G23:G23)</f>
        <v>0</v>
      </c>
      <c r="H24" s="697" t="e">
        <f>G24/F24%</f>
        <v>#DIV/0!</v>
      </c>
    </row>
    <row r="25" spans="1:8" s="199" customFormat="1" ht="14.25" hidden="1">
      <c r="A25" s="28"/>
      <c r="B25" s="28"/>
      <c r="C25" s="605">
        <v>75108</v>
      </c>
      <c r="D25" s="1062" t="s">
        <v>304</v>
      </c>
      <c r="E25" s="1063"/>
      <c r="F25" s="593"/>
      <c r="G25" s="593"/>
      <c r="H25" s="697"/>
    </row>
    <row r="26" spans="1:8" s="199" customFormat="1" ht="33.75" hidden="1">
      <c r="A26" s="28"/>
      <c r="B26" s="28"/>
      <c r="C26" s="611"/>
      <c r="D26" s="592">
        <v>2010</v>
      </c>
      <c r="E26" s="33" t="s">
        <v>21</v>
      </c>
      <c r="F26" s="593">
        <v>0</v>
      </c>
      <c r="G26" s="593">
        <v>0</v>
      </c>
      <c r="H26" s="697" t="e">
        <f>G26/F26%</f>
        <v>#DIV/0!</v>
      </c>
    </row>
    <row r="27" spans="1:8" s="199" customFormat="1" ht="14.25" hidden="1">
      <c r="A27" s="28"/>
      <c r="B27" s="20"/>
      <c r="C27" s="1197" t="s">
        <v>17</v>
      </c>
      <c r="D27" s="1198"/>
      <c r="E27" s="1199"/>
      <c r="F27" s="172">
        <f>F26</f>
        <v>0</v>
      </c>
      <c r="G27" s="172">
        <f>G26</f>
        <v>0</v>
      </c>
      <c r="H27" s="697" t="e">
        <f>G27/F27%</f>
        <v>#DIV/0!</v>
      </c>
    </row>
    <row r="28" spans="1:8" s="199" customFormat="1" ht="15" hidden="1">
      <c r="A28" s="28"/>
      <c r="B28" s="28"/>
      <c r="C28" s="605">
        <v>75109</v>
      </c>
      <c r="D28" s="1210" t="s">
        <v>305</v>
      </c>
      <c r="E28" s="1211"/>
      <c r="F28" s="593"/>
      <c r="G28" s="593"/>
      <c r="H28" s="698"/>
    </row>
    <row r="29" spans="1:8" s="199" customFormat="1" ht="33.75" hidden="1">
      <c r="A29" s="28"/>
      <c r="B29" s="28"/>
      <c r="C29" s="611"/>
      <c r="D29" s="620">
        <v>2010</v>
      </c>
      <c r="E29" s="33" t="s">
        <v>21</v>
      </c>
      <c r="F29" s="593">
        <v>0</v>
      </c>
      <c r="G29" s="593">
        <v>0</v>
      </c>
      <c r="H29" s="698" t="e">
        <f>G29/F29%</f>
        <v>#DIV/0!</v>
      </c>
    </row>
    <row r="30" spans="1:8" s="199" customFormat="1" ht="14.25" hidden="1">
      <c r="A30" s="28"/>
      <c r="B30" s="20"/>
      <c r="C30" s="1197" t="s">
        <v>17</v>
      </c>
      <c r="D30" s="1049"/>
      <c r="E30" s="1059"/>
      <c r="F30" s="172">
        <f>F29</f>
        <v>0</v>
      </c>
      <c r="G30" s="172">
        <f>G29</f>
        <v>0</v>
      </c>
      <c r="H30" s="697" t="e">
        <f>G30/F30%</f>
        <v>#DIV/0!</v>
      </c>
    </row>
    <row r="31" spans="1:8" s="199" customFormat="1" ht="14.25" hidden="1">
      <c r="A31" s="28"/>
      <c r="B31" s="28"/>
      <c r="C31" s="605">
        <v>75110</v>
      </c>
      <c r="D31" s="1196" t="s">
        <v>306</v>
      </c>
      <c r="E31" s="1061"/>
      <c r="F31" s="595"/>
      <c r="G31" s="595"/>
      <c r="H31" s="697"/>
    </row>
    <row r="32" spans="1:8" s="199" customFormat="1" ht="33.75" hidden="1">
      <c r="A32" s="28"/>
      <c r="B32" s="28"/>
      <c r="C32" s="611"/>
      <c r="D32" s="472">
        <v>2010</v>
      </c>
      <c r="E32" s="33" t="s">
        <v>21</v>
      </c>
      <c r="F32" s="593">
        <v>0</v>
      </c>
      <c r="G32" s="593">
        <v>0</v>
      </c>
      <c r="H32" s="698" t="e">
        <f>G32/F32%</f>
        <v>#DIV/0!</v>
      </c>
    </row>
    <row r="33" spans="1:8" s="199" customFormat="1" ht="14.25" hidden="1">
      <c r="A33" s="28"/>
      <c r="B33" s="20"/>
      <c r="C33" s="1216" t="s">
        <v>17</v>
      </c>
      <c r="D33" s="1049"/>
      <c r="E33" s="1073"/>
      <c r="F33" s="172">
        <f>F32</f>
        <v>0</v>
      </c>
      <c r="G33" s="172">
        <f>G32</f>
        <v>0</v>
      </c>
      <c r="H33" s="697" t="e">
        <f>G33/F33%</f>
        <v>#DIV/0!</v>
      </c>
    </row>
    <row r="34" spans="1:8" s="199" customFormat="1" ht="14.25">
      <c r="A34" s="1206" t="s">
        <v>136</v>
      </c>
      <c r="B34" s="1206"/>
      <c r="C34" s="1206"/>
      <c r="D34" s="1206"/>
      <c r="E34" s="1206"/>
      <c r="F34" s="829">
        <f>SUM(F24+F21+F27+F30+F33)</f>
        <v>2269</v>
      </c>
      <c r="G34" s="829">
        <f>SUM(G24+G21+G27+G30+G33)</f>
        <v>1735</v>
      </c>
      <c r="H34" s="830">
        <f>G34/F34%</f>
        <v>76.46540326134861</v>
      </c>
    </row>
    <row r="35" spans="1:8" s="199" customFormat="1" ht="14.25">
      <c r="A35" s="37">
        <v>4</v>
      </c>
      <c r="B35" s="70">
        <v>752</v>
      </c>
      <c r="C35" s="48" t="s">
        <v>243</v>
      </c>
      <c r="D35" s="30"/>
      <c r="E35" s="25"/>
      <c r="F35" s="71"/>
      <c r="G35" s="72"/>
      <c r="H35" s="693"/>
    </row>
    <row r="36" spans="1:8" s="199" customFormat="1" ht="14.25">
      <c r="A36" s="28"/>
      <c r="B36" s="20"/>
      <c r="C36" s="38">
        <v>75212</v>
      </c>
      <c r="D36" s="1200" t="s">
        <v>241</v>
      </c>
      <c r="E36" s="1217"/>
      <c r="F36" s="39"/>
      <c r="G36" s="40"/>
      <c r="H36" s="694"/>
    </row>
    <row r="37" spans="1:8" s="199" customFormat="1" ht="26.25" customHeight="1">
      <c r="A37" s="28"/>
      <c r="B37" s="20"/>
      <c r="C37" s="32"/>
      <c r="D37" s="34">
        <v>2010</v>
      </c>
      <c r="E37" s="33" t="s">
        <v>21</v>
      </c>
      <c r="F37" s="171">
        <v>200</v>
      </c>
      <c r="G37" s="171">
        <v>200</v>
      </c>
      <c r="H37" s="695">
        <f>G37/F37%</f>
        <v>100</v>
      </c>
    </row>
    <row r="38" spans="1:8" s="199" customFormat="1" ht="14.25">
      <c r="A38" s="28"/>
      <c r="B38" s="20"/>
      <c r="C38" s="1199" t="s">
        <v>17</v>
      </c>
      <c r="D38" s="1199"/>
      <c r="E38" s="1199"/>
      <c r="F38" s="172">
        <f>SUM(F37:F37)</f>
        <v>200</v>
      </c>
      <c r="G38" s="172">
        <f>SUM(G37:G37)</f>
        <v>200</v>
      </c>
      <c r="H38" s="697">
        <f>G38/F38%</f>
        <v>100</v>
      </c>
    </row>
    <row r="39" spans="1:8" s="199" customFormat="1" ht="14.25">
      <c r="A39" s="1206" t="s">
        <v>240</v>
      </c>
      <c r="B39" s="1206"/>
      <c r="C39" s="1206"/>
      <c r="D39" s="1206"/>
      <c r="E39" s="1206"/>
      <c r="F39" s="829">
        <f>SUM(F38)</f>
        <v>200</v>
      </c>
      <c r="G39" s="829">
        <f>SUM(G38)</f>
        <v>200</v>
      </c>
      <c r="H39" s="830">
        <f>G39/F39%</f>
        <v>100</v>
      </c>
    </row>
    <row r="40" spans="1:8" s="199" customFormat="1" ht="14.25">
      <c r="A40" s="29">
        <v>5</v>
      </c>
      <c r="B40" s="47">
        <v>754</v>
      </c>
      <c r="C40" s="48" t="s">
        <v>143</v>
      </c>
      <c r="D40" s="31"/>
      <c r="E40" s="23"/>
      <c r="F40" s="39"/>
      <c r="G40" s="43"/>
      <c r="H40" s="699"/>
    </row>
    <row r="41" spans="1:8" s="199" customFormat="1" ht="15">
      <c r="A41" s="20"/>
      <c r="B41" s="20"/>
      <c r="C41" s="22">
        <v>75414</v>
      </c>
      <c r="D41" s="1200" t="s">
        <v>66</v>
      </c>
      <c r="E41" s="1201"/>
      <c r="F41" s="39"/>
      <c r="G41" s="43"/>
      <c r="H41" s="699"/>
    </row>
    <row r="42" spans="1:8" s="199" customFormat="1" ht="27" customHeight="1">
      <c r="A42" s="20"/>
      <c r="B42" s="20"/>
      <c r="C42" s="20"/>
      <c r="D42" s="41">
        <v>2010</v>
      </c>
      <c r="E42" s="33" t="s">
        <v>21</v>
      </c>
      <c r="F42" s="174">
        <v>1000</v>
      </c>
      <c r="G42" s="193">
        <v>1000</v>
      </c>
      <c r="H42" s="695">
        <f>G42/F42%</f>
        <v>100</v>
      </c>
    </row>
    <row r="43" spans="1:8" s="199" customFormat="1" ht="14.25">
      <c r="A43" s="24"/>
      <c r="B43" s="20"/>
      <c r="C43" s="1205" t="s">
        <v>17</v>
      </c>
      <c r="D43" s="1205"/>
      <c r="E43" s="1205"/>
      <c r="F43" s="102">
        <f>SUM(F42:F42)</f>
        <v>1000</v>
      </c>
      <c r="G43" s="88">
        <f>SUM(G42:G42)</f>
        <v>1000</v>
      </c>
      <c r="H43" s="697">
        <f>G43/F43%</f>
        <v>100</v>
      </c>
    </row>
    <row r="44" spans="1:8" s="199" customFormat="1" ht="14.25">
      <c r="A44" s="1209" t="s">
        <v>67</v>
      </c>
      <c r="B44" s="1206"/>
      <c r="C44" s="1206"/>
      <c r="D44" s="1206"/>
      <c r="E44" s="1206"/>
      <c r="F44" s="791">
        <f>SUM(F43)</f>
        <v>1000</v>
      </c>
      <c r="G44" s="791">
        <f>SUM(G43)</f>
        <v>1000</v>
      </c>
      <c r="H44" s="830">
        <f>G44/F44%</f>
        <v>100</v>
      </c>
    </row>
    <row r="45" spans="1:8" s="199" customFormat="1" ht="14.25" hidden="1">
      <c r="A45" s="827">
        <v>6</v>
      </c>
      <c r="B45" s="835">
        <v>801</v>
      </c>
      <c r="C45" s="598" t="s">
        <v>321</v>
      </c>
      <c r="D45" s="596"/>
      <c r="E45" s="596"/>
      <c r="F45" s="597"/>
      <c r="G45" s="597"/>
      <c r="H45" s="700"/>
    </row>
    <row r="46" spans="1:8" s="199" customFormat="1" ht="14.25" hidden="1">
      <c r="A46" s="619"/>
      <c r="B46" s="619"/>
      <c r="C46" s="248">
        <v>80101</v>
      </c>
      <c r="D46" s="598" t="s">
        <v>106</v>
      </c>
      <c r="E46" s="596"/>
      <c r="F46" s="600"/>
      <c r="G46" s="600"/>
      <c r="H46" s="701"/>
    </row>
    <row r="47" spans="1:8" s="199" customFormat="1" ht="33.75" hidden="1">
      <c r="A47" s="619"/>
      <c r="B47" s="619"/>
      <c r="C47" s="833"/>
      <c r="D47" s="620">
        <v>2010</v>
      </c>
      <c r="E47" s="690" t="s">
        <v>21</v>
      </c>
      <c r="F47" s="224"/>
      <c r="G47" s="224"/>
      <c r="H47" s="702"/>
    </row>
    <row r="48" spans="1:8" s="199" customFormat="1" ht="14.25" hidden="1">
      <c r="A48" s="619"/>
      <c r="B48" s="619"/>
      <c r="C48" s="1202" t="s">
        <v>17</v>
      </c>
      <c r="D48" s="1208"/>
      <c r="E48" s="1208"/>
      <c r="F48" s="689"/>
      <c r="G48" s="689"/>
      <c r="H48" s="703"/>
    </row>
    <row r="49" spans="1:8" s="199" customFormat="1" ht="14.25" hidden="1">
      <c r="A49" s="619"/>
      <c r="B49" s="619"/>
      <c r="C49" s="248">
        <v>80110</v>
      </c>
      <c r="D49" s="1213" t="s">
        <v>110</v>
      </c>
      <c r="E49" s="1214"/>
      <c r="F49" s="600"/>
      <c r="G49" s="600"/>
      <c r="H49" s="701"/>
    </row>
    <row r="50" spans="1:8" s="199" customFormat="1" ht="33.75" hidden="1">
      <c r="A50" s="619"/>
      <c r="B50" s="619"/>
      <c r="C50" s="834"/>
      <c r="D50" s="620">
        <v>2010</v>
      </c>
      <c r="E50" s="604" t="s">
        <v>21</v>
      </c>
      <c r="F50" s="224"/>
      <c r="G50" s="224"/>
      <c r="H50" s="702"/>
    </row>
    <row r="51" spans="1:8" s="199" customFormat="1" ht="14.25" hidden="1">
      <c r="A51" s="599"/>
      <c r="B51" s="599"/>
      <c r="C51" s="1202" t="s">
        <v>17</v>
      </c>
      <c r="D51" s="1202"/>
      <c r="E51" s="1203"/>
      <c r="F51" s="529"/>
      <c r="G51" s="529"/>
      <c r="H51" s="704"/>
    </row>
    <row r="52" spans="1:8" s="199" customFormat="1" ht="14.25" hidden="1">
      <c r="A52" s="1219" t="s">
        <v>322</v>
      </c>
      <c r="B52" s="1042"/>
      <c r="C52" s="1042"/>
      <c r="D52" s="1042"/>
      <c r="E52" s="1042"/>
      <c r="F52" s="797"/>
      <c r="G52" s="797"/>
      <c r="H52" s="840"/>
    </row>
    <row r="53" spans="1:8" ht="14.25">
      <c r="A53" s="877">
        <v>6</v>
      </c>
      <c r="B53" s="983">
        <v>852</v>
      </c>
      <c r="C53" s="42" t="s">
        <v>144</v>
      </c>
      <c r="D53" s="35"/>
      <c r="E53" s="36"/>
      <c r="F53" s="838"/>
      <c r="G53" s="838"/>
      <c r="H53" s="839"/>
    </row>
    <row r="54" spans="1:8" ht="15" hidden="1">
      <c r="A54" s="858"/>
      <c r="B54" s="878"/>
      <c r="C54" s="981">
        <v>85211</v>
      </c>
      <c r="D54" s="1100" t="s">
        <v>329</v>
      </c>
      <c r="E54" s="1195"/>
      <c r="F54" s="838"/>
      <c r="G54" s="838"/>
      <c r="H54" s="839"/>
    </row>
    <row r="55" spans="1:8" ht="33.75" hidden="1">
      <c r="A55" s="858"/>
      <c r="B55" s="878"/>
      <c r="C55" s="972"/>
      <c r="D55" s="620">
        <v>2060</v>
      </c>
      <c r="E55" s="715" t="s">
        <v>330</v>
      </c>
      <c r="F55" s="836"/>
      <c r="G55" s="836"/>
      <c r="H55" s="837"/>
    </row>
    <row r="56" spans="1:8" ht="14.25" hidden="1">
      <c r="A56" s="858"/>
      <c r="B56" s="878"/>
      <c r="C56" s="1202" t="s">
        <v>17</v>
      </c>
      <c r="D56" s="1215"/>
      <c r="E56" s="1215"/>
      <c r="F56" s="713"/>
      <c r="G56" s="713"/>
      <c r="H56" s="714"/>
    </row>
    <row r="57" spans="1:8" s="199" customFormat="1" ht="14.25" hidden="1">
      <c r="A57" s="858"/>
      <c r="B57" s="858"/>
      <c r="C57" s="982">
        <v>85212</v>
      </c>
      <c r="D57" s="710" t="s">
        <v>113</v>
      </c>
      <c r="E57" s="23"/>
      <c r="F57" s="44"/>
      <c r="G57" s="711"/>
      <c r="H57" s="712"/>
    </row>
    <row r="58" spans="1:8" s="199" customFormat="1" ht="27" customHeight="1" hidden="1">
      <c r="A58" s="858"/>
      <c r="B58" s="858"/>
      <c r="C58" s="32"/>
      <c r="D58" s="34">
        <v>2010</v>
      </c>
      <c r="E58" s="33" t="s">
        <v>21</v>
      </c>
      <c r="F58" s="158"/>
      <c r="G58" s="158"/>
      <c r="H58" s="695"/>
    </row>
    <row r="59" spans="1:8" s="199" customFormat="1" ht="14.25" hidden="1">
      <c r="A59" s="858"/>
      <c r="B59" s="858"/>
      <c r="C59" s="1199" t="s">
        <v>17</v>
      </c>
      <c r="D59" s="1199"/>
      <c r="E59" s="1199"/>
      <c r="F59" s="102"/>
      <c r="G59" s="102"/>
      <c r="H59" s="697"/>
    </row>
    <row r="60" spans="1:8" s="199" customFormat="1" ht="14.25">
      <c r="A60" s="858"/>
      <c r="B60" s="878"/>
      <c r="C60" s="38">
        <v>85213</v>
      </c>
      <c r="D60" s="1207" t="s">
        <v>145</v>
      </c>
      <c r="E60" s="1207"/>
      <c r="F60" s="1207"/>
      <c r="G60" s="1207"/>
      <c r="H60" s="1207"/>
    </row>
    <row r="61" spans="1:8" s="199" customFormat="1" ht="27" customHeight="1">
      <c r="A61" s="858"/>
      <c r="B61" s="878"/>
      <c r="C61" s="32"/>
      <c r="D61" s="34">
        <v>2010</v>
      </c>
      <c r="E61" s="33" t="s">
        <v>21</v>
      </c>
      <c r="F61" s="174">
        <v>13200</v>
      </c>
      <c r="G61" s="174">
        <v>6200</v>
      </c>
      <c r="H61" s="705">
        <f>G61/F61%</f>
        <v>46.96969696969697</v>
      </c>
    </row>
    <row r="62" spans="1:8" s="199" customFormat="1" ht="14.25">
      <c r="A62" s="980"/>
      <c r="B62" s="979"/>
      <c r="C62" s="1204" t="s">
        <v>17</v>
      </c>
      <c r="D62" s="1205"/>
      <c r="E62" s="1205"/>
      <c r="F62" s="116">
        <f>SUM(F61:F61)</f>
        <v>13200</v>
      </c>
      <c r="G62" s="116">
        <f>SUM(G61:G61)</f>
        <v>6200</v>
      </c>
      <c r="H62" s="696">
        <f>G62/F62%</f>
        <v>46.96969696969697</v>
      </c>
    </row>
    <row r="63" spans="1:8" s="199" customFormat="1" ht="14.25">
      <c r="A63" s="853">
        <v>7</v>
      </c>
      <c r="B63" s="983">
        <v>855</v>
      </c>
      <c r="C63" s="977" t="s">
        <v>399</v>
      </c>
      <c r="D63" s="882"/>
      <c r="E63" s="978"/>
      <c r="F63" s="838"/>
      <c r="G63" s="838"/>
      <c r="H63" s="839"/>
    </row>
    <row r="64" spans="1:8" s="199" customFormat="1" ht="14.25">
      <c r="A64" s="984"/>
      <c r="B64" s="979"/>
      <c r="C64" s="777">
        <v>85501</v>
      </c>
      <c r="D64" s="1218" t="s">
        <v>391</v>
      </c>
      <c r="E64" s="1218"/>
      <c r="F64" s="1218"/>
      <c r="G64" s="1218"/>
      <c r="H64" s="1218"/>
    </row>
    <row r="65" spans="1:8" s="199" customFormat="1" ht="39">
      <c r="A65" s="984"/>
      <c r="B65" s="979"/>
      <c r="C65" s="32"/>
      <c r="D65" s="34">
        <v>2060</v>
      </c>
      <c r="E65" s="637" t="s">
        <v>392</v>
      </c>
      <c r="F65" s="174">
        <v>2843000</v>
      </c>
      <c r="G65" s="174">
        <v>1635300</v>
      </c>
      <c r="H65" s="705">
        <f>G65/F65%</f>
        <v>57.52022511431586</v>
      </c>
    </row>
    <row r="66" spans="1:8" s="199" customFormat="1" ht="14.25">
      <c r="A66" s="984"/>
      <c r="B66" s="979"/>
      <c r="C66" s="1204" t="s">
        <v>17</v>
      </c>
      <c r="D66" s="1205"/>
      <c r="E66" s="1205"/>
      <c r="F66" s="102">
        <f>SUM(F65:F65)</f>
        <v>2843000</v>
      </c>
      <c r="G66" s="102">
        <f>SUM(G65:G65)</f>
        <v>1635300</v>
      </c>
      <c r="H66" s="697">
        <f>G66/F66%</f>
        <v>57.52022511431586</v>
      </c>
    </row>
    <row r="67" spans="1:8" s="199" customFormat="1" ht="14.25">
      <c r="A67" s="857"/>
      <c r="B67" s="878"/>
      <c r="C67" s="982">
        <v>85502</v>
      </c>
      <c r="D67" s="1207" t="s">
        <v>400</v>
      </c>
      <c r="E67" s="1207"/>
      <c r="F67" s="1207"/>
      <c r="G67" s="1207"/>
      <c r="H67" s="1207"/>
    </row>
    <row r="68" spans="1:8" s="199" customFormat="1" ht="27" customHeight="1">
      <c r="A68" s="857"/>
      <c r="B68" s="878"/>
      <c r="C68" s="32"/>
      <c r="D68" s="34">
        <v>2010</v>
      </c>
      <c r="E68" s="33" t="s">
        <v>21</v>
      </c>
      <c r="F68" s="174">
        <v>1906000</v>
      </c>
      <c r="G68" s="174">
        <v>975200</v>
      </c>
      <c r="H68" s="705">
        <f>G68/F68%</f>
        <v>51.16474291710388</v>
      </c>
    </row>
    <row r="69" spans="1:8" s="199" customFormat="1" ht="14.25">
      <c r="A69" s="985"/>
      <c r="B69" s="980"/>
      <c r="C69" s="1204" t="s">
        <v>17</v>
      </c>
      <c r="D69" s="1205"/>
      <c r="E69" s="1205"/>
      <c r="F69" s="102">
        <f>SUM(F68:F68)</f>
        <v>1906000</v>
      </c>
      <c r="G69" s="102">
        <f>SUM(G68:G68)</f>
        <v>975200</v>
      </c>
      <c r="H69" s="697">
        <f>G69/F69%</f>
        <v>51.16474291710388</v>
      </c>
    </row>
    <row r="70" spans="1:8" s="199" customFormat="1" ht="15" thickBot="1">
      <c r="A70" s="212" t="s">
        <v>394</v>
      </c>
      <c r="B70" s="869"/>
      <c r="C70" s="213"/>
      <c r="D70" s="213"/>
      <c r="E70" s="214"/>
      <c r="F70" s="831">
        <f>SUM(F59,F62,F66,F69,F56)</f>
        <v>4762200</v>
      </c>
      <c r="G70" s="831">
        <f>SUM(G59,G62,G66,G69,G56)</f>
        <v>2616700</v>
      </c>
      <c r="H70" s="832">
        <f>G70/F70%</f>
        <v>54.94729326781739</v>
      </c>
    </row>
    <row r="71" spans="1:8" ht="15" thickBot="1">
      <c r="A71" s="167" t="s">
        <v>130</v>
      </c>
      <c r="B71" s="168"/>
      <c r="C71" s="168"/>
      <c r="D71" s="168"/>
      <c r="E71" s="169"/>
      <c r="F71" s="176">
        <f>SUM(F70,F52,F44,F39,F17,F34,F12)</f>
        <v>4991832.9</v>
      </c>
      <c r="G71" s="176">
        <f>SUM(G12,G17,G34,G39,G44,G52,G70)</f>
        <v>2828386.9</v>
      </c>
      <c r="H71" s="706">
        <f>G71/F71%</f>
        <v>56.66028804770287</v>
      </c>
    </row>
  </sheetData>
  <sheetProtection/>
  <mergeCells count="31">
    <mergeCell ref="C62:E62"/>
    <mergeCell ref="C59:E59"/>
    <mergeCell ref="B4:E4"/>
    <mergeCell ref="C11:E11"/>
    <mergeCell ref="C16:E16"/>
    <mergeCell ref="C21:E21"/>
    <mergeCell ref="C24:E24"/>
    <mergeCell ref="D49:E49"/>
    <mergeCell ref="C33:E33"/>
    <mergeCell ref="A39:E39"/>
    <mergeCell ref="D36:E36"/>
    <mergeCell ref="C66:E66"/>
    <mergeCell ref="D25:E25"/>
    <mergeCell ref="C48:E48"/>
    <mergeCell ref="A44:E44"/>
    <mergeCell ref="C30:E30"/>
    <mergeCell ref="D28:E28"/>
    <mergeCell ref="C56:E56"/>
    <mergeCell ref="D64:H64"/>
    <mergeCell ref="A52:E52"/>
    <mergeCell ref="D60:H60"/>
    <mergeCell ref="D54:E54"/>
    <mergeCell ref="D31:E31"/>
    <mergeCell ref="C27:E27"/>
    <mergeCell ref="D41:E41"/>
    <mergeCell ref="C51:E51"/>
    <mergeCell ref="C69:E69"/>
    <mergeCell ref="A34:E34"/>
    <mergeCell ref="C43:E43"/>
    <mergeCell ref="C38:E38"/>
    <mergeCell ref="D67:H67"/>
  </mergeCells>
  <printOptions/>
  <pageMargins left="0.5118110236220472" right="0.1968503937007874" top="0.7480314960629921" bottom="0.5511811023622047" header="0.31496062992125984" footer="0.5118110236220472"/>
  <pageSetup horizontalDpi="600" verticalDpi="600" orientation="portrait" paperSize="9" scale="95" r:id="rId1"/>
  <headerFooter alignWithMargins="0">
    <oddHeader>&amp;CStrona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51"/>
  <sheetViews>
    <sheetView view="pageBreakPreview" zoomScale="112" zoomScaleSheetLayoutView="112" workbookViewId="0" topLeftCell="A122">
      <selection activeCell="D136" sqref="D136:H136"/>
    </sheetView>
  </sheetViews>
  <sheetFormatPr defaultColWidth="8.796875" defaultRowHeight="14.25"/>
  <cols>
    <col min="1" max="1" width="2.3984375" style="0" customWidth="1"/>
    <col min="2" max="2" width="3.3984375" style="0" customWidth="1"/>
    <col min="3" max="3" width="7" style="0" customWidth="1"/>
    <col min="4" max="4" width="5.59765625" style="0" customWidth="1"/>
    <col min="5" max="5" width="28.59765625" style="0" customWidth="1"/>
    <col min="6" max="7" width="13.59765625" style="0" bestFit="1" customWidth="1"/>
    <col min="8" max="8" width="10.3984375" style="0" customWidth="1"/>
  </cols>
  <sheetData>
    <row r="1" spans="1:5" ht="14.25">
      <c r="A1" s="156" t="s">
        <v>266</v>
      </c>
      <c r="E1" s="52"/>
    </row>
    <row r="2" spans="1:5" ht="14.25">
      <c r="A2" s="156"/>
      <c r="B2" s="156" t="s">
        <v>223</v>
      </c>
      <c r="E2" s="52"/>
    </row>
    <row r="3" spans="1:8" ht="14.25">
      <c r="A3" s="186"/>
      <c r="B3" s="186"/>
      <c r="C3" s="186"/>
      <c r="D3" s="186"/>
      <c r="E3" s="194"/>
      <c r="F3" s="186"/>
      <c r="G3" s="186"/>
      <c r="H3" s="186"/>
    </row>
    <row r="4" spans="1:8" ht="14.25">
      <c r="A4" s="53" t="s">
        <v>131</v>
      </c>
      <c r="B4" s="160" t="s">
        <v>2</v>
      </c>
      <c r="C4" s="58"/>
      <c r="D4" s="58"/>
      <c r="E4" s="161"/>
      <c r="F4" s="74"/>
      <c r="G4" s="898"/>
      <c r="H4" s="26" t="s">
        <v>138</v>
      </c>
    </row>
    <row r="5" spans="1:8" ht="14.25">
      <c r="A5" s="45"/>
      <c r="B5" s="59" t="s">
        <v>4</v>
      </c>
      <c r="C5" s="39"/>
      <c r="D5" s="39"/>
      <c r="E5" s="60"/>
      <c r="F5" s="899" t="s">
        <v>132</v>
      </c>
      <c r="G5" s="899" t="s">
        <v>133</v>
      </c>
      <c r="H5" s="899" t="s">
        <v>134</v>
      </c>
    </row>
    <row r="6" spans="1:8" ht="14.25">
      <c r="A6" s="45"/>
      <c r="B6" s="53" t="s">
        <v>8</v>
      </c>
      <c r="C6" s="53" t="s">
        <v>9</v>
      </c>
      <c r="D6" s="62" t="s">
        <v>10</v>
      </c>
      <c r="E6" s="63" t="s">
        <v>11</v>
      </c>
      <c r="F6" s="45"/>
      <c r="G6" s="899"/>
      <c r="H6" s="900" t="s">
        <v>139</v>
      </c>
    </row>
    <row r="7" spans="1:8" ht="14.25">
      <c r="A7" s="55">
        <v>1</v>
      </c>
      <c r="B7" s="55">
        <v>2</v>
      </c>
      <c r="C7" s="55">
        <v>3</v>
      </c>
      <c r="D7" s="55">
        <v>4</v>
      </c>
      <c r="E7" s="65">
        <v>5</v>
      </c>
      <c r="F7" s="55">
        <v>6</v>
      </c>
      <c r="G7" s="901">
        <v>7</v>
      </c>
      <c r="H7" s="901">
        <v>8</v>
      </c>
    </row>
    <row r="8" spans="1:8" s="186" customFormat="1" ht="14.25">
      <c r="A8" s="29">
        <v>1</v>
      </c>
      <c r="B8" s="902" t="s">
        <v>13</v>
      </c>
      <c r="C8" s="624" t="s">
        <v>224</v>
      </c>
      <c r="D8" s="31"/>
      <c r="E8" s="23"/>
      <c r="F8" s="850"/>
      <c r="G8" s="850"/>
      <c r="H8" s="851"/>
    </row>
    <row r="9" spans="1:8" s="186" customFormat="1" ht="15">
      <c r="A9" s="28"/>
      <c r="B9" s="20"/>
      <c r="C9" s="903" t="s">
        <v>18</v>
      </c>
      <c r="D9" s="1200" t="s">
        <v>19</v>
      </c>
      <c r="E9" s="1220"/>
      <c r="F9" s="850"/>
      <c r="G9" s="850"/>
      <c r="H9" s="851"/>
    </row>
    <row r="10" spans="1:8" s="186" customFormat="1" ht="14.25" hidden="1">
      <c r="A10" s="28"/>
      <c r="B10" s="20"/>
      <c r="C10" s="32"/>
      <c r="D10" s="41">
        <v>4010</v>
      </c>
      <c r="E10" s="604" t="s">
        <v>152</v>
      </c>
      <c r="F10" s="158">
        <v>0</v>
      </c>
      <c r="G10" s="158">
        <v>0</v>
      </c>
      <c r="H10" s="158" t="e">
        <f>G10/F10%</f>
        <v>#DIV/0!</v>
      </c>
    </row>
    <row r="11" spans="1:8" s="186" customFormat="1" ht="14.25">
      <c r="A11" s="28"/>
      <c r="B11" s="20"/>
      <c r="C11" s="32"/>
      <c r="D11" s="41">
        <v>4110</v>
      </c>
      <c r="E11" s="604" t="s">
        <v>151</v>
      </c>
      <c r="F11" s="158">
        <v>482.88</v>
      </c>
      <c r="G11" s="158">
        <v>482.88</v>
      </c>
      <c r="H11" s="158">
        <f>G11/F11%</f>
        <v>100</v>
      </c>
    </row>
    <row r="12" spans="1:8" s="186" customFormat="1" ht="14.25">
      <c r="A12" s="28"/>
      <c r="B12" s="20"/>
      <c r="C12" s="32"/>
      <c r="D12" s="41">
        <v>4170</v>
      </c>
      <c r="E12" s="604" t="s">
        <v>314</v>
      </c>
      <c r="F12" s="158">
        <v>2823.86</v>
      </c>
      <c r="G12" s="158">
        <v>2823.86</v>
      </c>
      <c r="H12" s="158">
        <f aca="true" t="shared" si="0" ref="H12:H17">G12/F12%</f>
        <v>100</v>
      </c>
    </row>
    <row r="13" spans="1:8" s="186" customFormat="1" ht="14.25">
      <c r="A13" s="28"/>
      <c r="B13" s="20"/>
      <c r="C13" s="32"/>
      <c r="D13" s="41">
        <v>4210</v>
      </c>
      <c r="E13" s="33" t="s">
        <v>167</v>
      </c>
      <c r="F13" s="158">
        <v>41.36</v>
      </c>
      <c r="G13" s="158">
        <v>41.36</v>
      </c>
      <c r="H13" s="158">
        <f t="shared" si="0"/>
        <v>100</v>
      </c>
    </row>
    <row r="14" spans="1:8" s="186" customFormat="1" ht="14.25">
      <c r="A14" s="28"/>
      <c r="B14" s="20"/>
      <c r="C14" s="32"/>
      <c r="D14" s="26">
        <v>4300</v>
      </c>
      <c r="E14" s="33" t="s">
        <v>164</v>
      </c>
      <c r="F14" s="158">
        <v>346.9</v>
      </c>
      <c r="G14" s="158">
        <v>346.9</v>
      </c>
      <c r="H14" s="158">
        <f t="shared" si="0"/>
        <v>100</v>
      </c>
    </row>
    <row r="15" spans="1:8" s="186" customFormat="1" ht="14.25">
      <c r="A15" s="28"/>
      <c r="B15" s="20"/>
      <c r="C15" s="846"/>
      <c r="D15" s="26">
        <v>4430</v>
      </c>
      <c r="E15" s="33" t="s">
        <v>155</v>
      </c>
      <c r="F15" s="158">
        <v>184749.9</v>
      </c>
      <c r="G15" s="158">
        <v>184749.9</v>
      </c>
      <c r="H15" s="158">
        <f t="shared" si="0"/>
        <v>100</v>
      </c>
    </row>
    <row r="16" spans="1:8" s="186" customFormat="1" ht="14.25">
      <c r="A16" s="847"/>
      <c r="B16" s="24"/>
      <c r="C16" s="1198" t="s">
        <v>17</v>
      </c>
      <c r="D16" s="1198"/>
      <c r="E16" s="1198"/>
      <c r="F16" s="102">
        <f>SUM(F10:F15)</f>
        <v>188444.9</v>
      </c>
      <c r="G16" s="102">
        <f>SUM(G10:G15)</f>
        <v>188444.9</v>
      </c>
      <c r="H16" s="102">
        <f t="shared" si="0"/>
        <v>100</v>
      </c>
    </row>
    <row r="17" spans="1:8" s="186" customFormat="1" ht="14.25">
      <c r="A17" s="848" t="s">
        <v>22</v>
      </c>
      <c r="B17" s="35"/>
      <c r="C17" s="31"/>
      <c r="D17" s="31"/>
      <c r="E17" s="46"/>
      <c r="F17" s="791">
        <f>SUM(F16)</f>
        <v>188444.9</v>
      </c>
      <c r="G17" s="791">
        <f>SUM(G16)</f>
        <v>188444.9</v>
      </c>
      <c r="H17" s="791">
        <f t="shared" si="0"/>
        <v>100</v>
      </c>
    </row>
    <row r="18" spans="1:8" s="186" customFormat="1" ht="14.25">
      <c r="A18" s="29">
        <v>2</v>
      </c>
      <c r="B18" s="849">
        <v>750</v>
      </c>
      <c r="C18" s="624" t="s">
        <v>225</v>
      </c>
      <c r="D18" s="31"/>
      <c r="E18" s="23"/>
      <c r="F18" s="850"/>
      <c r="G18" s="850"/>
      <c r="H18" s="851"/>
    </row>
    <row r="19" spans="1:8" s="186" customFormat="1" ht="15">
      <c r="A19" s="28"/>
      <c r="B19" s="20"/>
      <c r="C19" s="777">
        <v>75011</v>
      </c>
      <c r="D19" s="1200" t="s">
        <v>55</v>
      </c>
      <c r="E19" s="1220"/>
      <c r="F19" s="850"/>
      <c r="G19" s="850"/>
      <c r="H19" s="851"/>
    </row>
    <row r="20" spans="1:8" s="186" customFormat="1" ht="14.25">
      <c r="A20" s="28"/>
      <c r="B20" s="20"/>
      <c r="C20" s="32"/>
      <c r="D20" s="41">
        <v>4010</v>
      </c>
      <c r="E20" s="604" t="s">
        <v>156</v>
      </c>
      <c r="F20" s="158">
        <v>25500</v>
      </c>
      <c r="G20" s="158">
        <v>11869.96</v>
      </c>
      <c r="H20" s="158">
        <f aca="true" t="shared" si="1" ref="H20:H30">G20/F20%</f>
        <v>46.548862745098035</v>
      </c>
    </row>
    <row r="21" spans="1:8" s="186" customFormat="1" ht="14.25">
      <c r="A21" s="28"/>
      <c r="B21" s="20"/>
      <c r="C21" s="32"/>
      <c r="D21" s="41">
        <v>4040</v>
      </c>
      <c r="E21" s="33" t="s">
        <v>195</v>
      </c>
      <c r="F21" s="158">
        <v>2600</v>
      </c>
      <c r="G21" s="158">
        <v>2600</v>
      </c>
      <c r="H21" s="158">
        <f t="shared" si="1"/>
        <v>100</v>
      </c>
    </row>
    <row r="22" spans="1:8" s="186" customFormat="1" ht="14.25">
      <c r="A22" s="28"/>
      <c r="B22" s="20"/>
      <c r="C22" s="32"/>
      <c r="D22" s="41">
        <v>4110</v>
      </c>
      <c r="E22" s="604" t="s">
        <v>151</v>
      </c>
      <c r="F22" s="158">
        <v>4800</v>
      </c>
      <c r="G22" s="158">
        <v>2029.77</v>
      </c>
      <c r="H22" s="158">
        <f t="shared" si="1"/>
        <v>42.286875</v>
      </c>
    </row>
    <row r="23" spans="1:8" s="186" customFormat="1" ht="14.25">
      <c r="A23" s="28"/>
      <c r="B23" s="20"/>
      <c r="C23" s="32"/>
      <c r="D23" s="41">
        <v>4120</v>
      </c>
      <c r="E23" s="604" t="s">
        <v>152</v>
      </c>
      <c r="F23" s="158">
        <v>320</v>
      </c>
      <c r="G23" s="158">
        <v>174.88</v>
      </c>
      <c r="H23" s="158">
        <f t="shared" si="1"/>
        <v>54.65</v>
      </c>
    </row>
    <row r="24" spans="1:8" s="186" customFormat="1" ht="14.25">
      <c r="A24" s="28"/>
      <c r="B24" s="20"/>
      <c r="C24" s="32"/>
      <c r="D24" s="41">
        <v>4210</v>
      </c>
      <c r="E24" s="33" t="s">
        <v>167</v>
      </c>
      <c r="F24" s="158">
        <v>500</v>
      </c>
      <c r="G24" s="158">
        <v>473.39</v>
      </c>
      <c r="H24" s="158">
        <f t="shared" si="1"/>
        <v>94.678</v>
      </c>
    </row>
    <row r="25" spans="1:8" s="186" customFormat="1" ht="14.25">
      <c r="A25" s="28"/>
      <c r="B25" s="20"/>
      <c r="C25" s="32"/>
      <c r="D25" s="26">
        <v>4300</v>
      </c>
      <c r="E25" s="33" t="s">
        <v>164</v>
      </c>
      <c r="F25" s="158">
        <v>1899</v>
      </c>
      <c r="G25" s="158">
        <v>1899</v>
      </c>
      <c r="H25" s="158">
        <f t="shared" si="1"/>
        <v>100.00000000000001</v>
      </c>
    </row>
    <row r="26" spans="1:8" s="186" customFormat="1" ht="14.25">
      <c r="A26" s="28"/>
      <c r="B26" s="20"/>
      <c r="C26" s="32"/>
      <c r="D26" s="26">
        <v>4410</v>
      </c>
      <c r="E26" s="852" t="s">
        <v>279</v>
      </c>
      <c r="F26" s="158">
        <v>500</v>
      </c>
      <c r="G26" s="158">
        <v>96</v>
      </c>
      <c r="H26" s="158">
        <f t="shared" si="1"/>
        <v>19.2</v>
      </c>
    </row>
    <row r="27" spans="1:8" s="186" customFormat="1" ht="14.25">
      <c r="A27" s="28"/>
      <c r="B27" s="20"/>
      <c r="C27" s="32"/>
      <c r="D27" s="26">
        <v>4440</v>
      </c>
      <c r="E27" s="852" t="s">
        <v>169</v>
      </c>
      <c r="F27" s="528">
        <v>1100</v>
      </c>
      <c r="G27" s="528">
        <v>1100</v>
      </c>
      <c r="H27" s="528">
        <f t="shared" si="1"/>
        <v>100</v>
      </c>
    </row>
    <row r="28" spans="1:8" s="186" customFormat="1" ht="22.5">
      <c r="A28" s="28"/>
      <c r="B28" s="20"/>
      <c r="C28" s="869"/>
      <c r="D28" s="594">
        <v>4700</v>
      </c>
      <c r="E28" s="865" t="s">
        <v>170</v>
      </c>
      <c r="F28" s="224">
        <v>500</v>
      </c>
      <c r="G28" s="224">
        <v>64</v>
      </c>
      <c r="H28" s="224">
        <f t="shared" si="1"/>
        <v>12.8</v>
      </c>
    </row>
    <row r="29" spans="1:8" s="186" customFormat="1" ht="14.25">
      <c r="A29" s="28"/>
      <c r="B29" s="20"/>
      <c r="C29" s="1198" t="s">
        <v>17</v>
      </c>
      <c r="D29" s="1208"/>
      <c r="E29" s="1208"/>
      <c r="F29" s="150">
        <f>SUM(F20:F28)</f>
        <v>37719</v>
      </c>
      <c r="G29" s="150">
        <f>SUM(G20:G28)</f>
        <v>20307</v>
      </c>
      <c r="H29" s="150">
        <f t="shared" si="1"/>
        <v>53.837588483257775</v>
      </c>
    </row>
    <row r="30" spans="1:8" s="186" customFormat="1" ht="14.25">
      <c r="A30" s="70" t="s">
        <v>60</v>
      </c>
      <c r="B30" s="30"/>
      <c r="C30" s="31"/>
      <c r="D30" s="31"/>
      <c r="E30" s="46"/>
      <c r="F30" s="791">
        <f>SUM(F29)</f>
        <v>37719</v>
      </c>
      <c r="G30" s="791">
        <f>SUM(G29)</f>
        <v>20307</v>
      </c>
      <c r="H30" s="791">
        <f t="shared" si="1"/>
        <v>53.837588483257775</v>
      </c>
    </row>
    <row r="31" spans="1:8" s="186" customFormat="1" ht="14.25">
      <c r="A31" s="853">
        <v>3</v>
      </c>
      <c r="B31" s="854">
        <v>751</v>
      </c>
      <c r="C31" s="855" t="s">
        <v>176</v>
      </c>
      <c r="D31" s="31"/>
      <c r="E31" s="23"/>
      <c r="F31" s="850"/>
      <c r="G31" s="850"/>
      <c r="H31" s="856"/>
    </row>
    <row r="32" spans="1:8" s="186" customFormat="1" ht="15">
      <c r="A32" s="857"/>
      <c r="B32" s="858"/>
      <c r="C32" s="859">
        <v>75101</v>
      </c>
      <c r="D32" s="1200" t="s">
        <v>177</v>
      </c>
      <c r="E32" s="1220"/>
      <c r="F32" s="1228"/>
      <c r="G32" s="1228"/>
      <c r="H32" s="856"/>
    </row>
    <row r="33" spans="1:8" s="186" customFormat="1" ht="14.25">
      <c r="A33" s="857"/>
      <c r="B33" s="858"/>
      <c r="C33" s="860"/>
      <c r="D33" s="861">
        <v>4110</v>
      </c>
      <c r="E33" s="862" t="s">
        <v>151</v>
      </c>
      <c r="F33" s="158">
        <v>94</v>
      </c>
      <c r="G33" s="158">
        <v>0</v>
      </c>
      <c r="H33" s="708">
        <f>G33/F33%</f>
        <v>0</v>
      </c>
    </row>
    <row r="34" spans="1:8" s="186" customFormat="1" ht="14.25" hidden="1">
      <c r="A34" s="857"/>
      <c r="B34" s="858"/>
      <c r="C34" s="860"/>
      <c r="D34" s="41">
        <v>4120</v>
      </c>
      <c r="E34" s="604" t="s">
        <v>152</v>
      </c>
      <c r="F34" s="158"/>
      <c r="G34" s="158">
        <v>0</v>
      </c>
      <c r="H34" s="708">
        <v>0</v>
      </c>
    </row>
    <row r="35" spans="1:8" s="186" customFormat="1" ht="14.25">
      <c r="A35" s="857"/>
      <c r="B35" s="858"/>
      <c r="C35" s="860"/>
      <c r="D35" s="41">
        <v>4170</v>
      </c>
      <c r="E35" s="21" t="s">
        <v>153</v>
      </c>
      <c r="F35" s="158">
        <v>550</v>
      </c>
      <c r="G35" s="158">
        <v>0</v>
      </c>
      <c r="H35" s="708">
        <f>G35/F35%</f>
        <v>0</v>
      </c>
    </row>
    <row r="36" spans="1:8" s="186" customFormat="1" ht="14.25">
      <c r="A36" s="857"/>
      <c r="B36" s="858"/>
      <c r="C36" s="860"/>
      <c r="D36" s="875">
        <v>4210</v>
      </c>
      <c r="E36" s="778" t="s">
        <v>178</v>
      </c>
      <c r="F36" s="158">
        <v>1625</v>
      </c>
      <c r="G36" s="158">
        <v>0</v>
      </c>
      <c r="H36" s="708">
        <f aca="true" t="shared" si="2" ref="H36:H71">G36/F36%</f>
        <v>0</v>
      </c>
    </row>
    <row r="37" spans="1:8" s="186" customFormat="1" ht="14.25">
      <c r="A37" s="857"/>
      <c r="B37" s="857"/>
      <c r="C37" s="1231" t="s">
        <v>17</v>
      </c>
      <c r="D37" s="1231"/>
      <c r="E37" s="1231"/>
      <c r="F37" s="139">
        <f>SUM(F33:F36)</f>
        <v>2269</v>
      </c>
      <c r="G37" s="102">
        <f>SUM(G33:G36)</f>
        <v>0</v>
      </c>
      <c r="H37" s="708">
        <f t="shared" si="2"/>
        <v>0</v>
      </c>
    </row>
    <row r="38" spans="1:8" s="186" customFormat="1" ht="15" hidden="1">
      <c r="A38" s="863"/>
      <c r="B38" s="857"/>
      <c r="C38" s="594">
        <v>75107</v>
      </c>
      <c r="D38" s="1229" t="s">
        <v>283</v>
      </c>
      <c r="E38" s="1230"/>
      <c r="F38" s="71"/>
      <c r="G38" s="40"/>
      <c r="H38" s="708" t="e">
        <f t="shared" si="2"/>
        <v>#DIV/0!</v>
      </c>
    </row>
    <row r="39" spans="1:8" s="186" customFormat="1" ht="14.25" hidden="1">
      <c r="A39" s="863"/>
      <c r="B39" s="857"/>
      <c r="C39" s="907"/>
      <c r="D39" s="594">
        <v>3030</v>
      </c>
      <c r="E39" s="865" t="s">
        <v>282</v>
      </c>
      <c r="F39" s="842"/>
      <c r="G39" s="224"/>
      <c r="H39" s="708" t="e">
        <f t="shared" si="2"/>
        <v>#DIV/0!</v>
      </c>
    </row>
    <row r="40" spans="1:8" s="186" customFormat="1" ht="14.25" hidden="1">
      <c r="A40" s="863"/>
      <c r="B40" s="857"/>
      <c r="C40" s="907"/>
      <c r="D40" s="594">
        <v>4110</v>
      </c>
      <c r="E40" s="865" t="s">
        <v>151</v>
      </c>
      <c r="F40" s="610"/>
      <c r="G40" s="609"/>
      <c r="H40" s="708" t="e">
        <f t="shared" si="2"/>
        <v>#DIV/0!</v>
      </c>
    </row>
    <row r="41" spans="1:8" s="186" customFormat="1" ht="14.25" hidden="1">
      <c r="A41" s="863"/>
      <c r="B41" s="857"/>
      <c r="C41" s="907"/>
      <c r="D41" s="594">
        <v>4120</v>
      </c>
      <c r="E41" s="865" t="s">
        <v>152</v>
      </c>
      <c r="F41" s="785"/>
      <c r="G41" s="158"/>
      <c r="H41" s="708" t="e">
        <f t="shared" si="2"/>
        <v>#DIV/0!</v>
      </c>
    </row>
    <row r="42" spans="1:8" s="186" customFormat="1" ht="14.25" hidden="1">
      <c r="A42" s="863"/>
      <c r="B42" s="857"/>
      <c r="C42" s="907"/>
      <c r="D42" s="594">
        <v>4170</v>
      </c>
      <c r="E42" s="865" t="s">
        <v>153</v>
      </c>
      <c r="F42" s="785"/>
      <c r="G42" s="158"/>
      <c r="H42" s="708" t="e">
        <f t="shared" si="2"/>
        <v>#DIV/0!</v>
      </c>
    </row>
    <row r="43" spans="1:8" s="186" customFormat="1" ht="14.25" hidden="1">
      <c r="A43" s="863"/>
      <c r="B43" s="857"/>
      <c r="C43" s="907"/>
      <c r="D43" s="594">
        <v>4210</v>
      </c>
      <c r="E43" s="865" t="s">
        <v>178</v>
      </c>
      <c r="F43" s="785"/>
      <c r="G43" s="158"/>
      <c r="H43" s="708" t="e">
        <f t="shared" si="2"/>
        <v>#DIV/0!</v>
      </c>
    </row>
    <row r="44" spans="1:8" s="186" customFormat="1" ht="14.25" hidden="1">
      <c r="A44" s="863"/>
      <c r="B44" s="857"/>
      <c r="C44" s="907"/>
      <c r="D44" s="594">
        <v>4300</v>
      </c>
      <c r="E44" s="865" t="s">
        <v>164</v>
      </c>
      <c r="F44" s="785"/>
      <c r="G44" s="158"/>
      <c r="H44" s="708" t="e">
        <f t="shared" si="2"/>
        <v>#DIV/0!</v>
      </c>
    </row>
    <row r="45" spans="1:8" s="186" customFormat="1" ht="14.25" hidden="1">
      <c r="A45" s="863"/>
      <c r="B45" s="857"/>
      <c r="C45" s="907"/>
      <c r="D45" s="594">
        <v>4410</v>
      </c>
      <c r="E45" s="865" t="s">
        <v>279</v>
      </c>
      <c r="F45" s="785"/>
      <c r="G45" s="158"/>
      <c r="H45" s="708" t="e">
        <f t="shared" si="2"/>
        <v>#DIV/0!</v>
      </c>
    </row>
    <row r="46" spans="1:8" s="186" customFormat="1" ht="14.25" hidden="1">
      <c r="A46" s="863"/>
      <c r="B46" s="857"/>
      <c r="C46" s="1231" t="s">
        <v>17</v>
      </c>
      <c r="D46" s="1231"/>
      <c r="E46" s="1231"/>
      <c r="F46" s="144">
        <f>SUM(F39:F45)</f>
        <v>0</v>
      </c>
      <c r="G46" s="116"/>
      <c r="H46" s="708" t="e">
        <f t="shared" si="2"/>
        <v>#DIV/0!</v>
      </c>
    </row>
    <row r="47" spans="1:8" s="186" customFormat="1" ht="15" hidden="1">
      <c r="A47" s="863"/>
      <c r="B47" s="857"/>
      <c r="C47" s="594">
        <v>75108</v>
      </c>
      <c r="D47" s="1234" t="s">
        <v>304</v>
      </c>
      <c r="E47" s="1235"/>
      <c r="F47" s="606"/>
      <c r="G47" s="606"/>
      <c r="H47" s="708" t="e">
        <f t="shared" si="2"/>
        <v>#DIV/0!</v>
      </c>
    </row>
    <row r="48" spans="1:8" s="186" customFormat="1" ht="14.25" hidden="1">
      <c r="A48" s="863"/>
      <c r="B48" s="857"/>
      <c r="C48" s="906"/>
      <c r="D48" s="594">
        <v>3030</v>
      </c>
      <c r="E48" s="865" t="s">
        <v>282</v>
      </c>
      <c r="F48" s="610"/>
      <c r="G48" s="609"/>
      <c r="H48" s="708" t="e">
        <f t="shared" si="2"/>
        <v>#DIV/0!</v>
      </c>
    </row>
    <row r="49" spans="1:8" s="186" customFormat="1" ht="14.25" hidden="1">
      <c r="A49" s="863"/>
      <c r="B49" s="857"/>
      <c r="C49" s="906"/>
      <c r="D49" s="594">
        <v>4110</v>
      </c>
      <c r="E49" s="865" t="s">
        <v>151</v>
      </c>
      <c r="F49" s="785"/>
      <c r="G49" s="158"/>
      <c r="H49" s="708" t="e">
        <f t="shared" si="2"/>
        <v>#DIV/0!</v>
      </c>
    </row>
    <row r="50" spans="1:8" s="186" customFormat="1" ht="14.25" hidden="1">
      <c r="A50" s="863"/>
      <c r="B50" s="857"/>
      <c r="C50" s="906"/>
      <c r="D50" s="594">
        <v>4120</v>
      </c>
      <c r="E50" s="865" t="s">
        <v>152</v>
      </c>
      <c r="F50" s="785"/>
      <c r="G50" s="158"/>
      <c r="H50" s="708" t="e">
        <f t="shared" si="2"/>
        <v>#DIV/0!</v>
      </c>
    </row>
    <row r="51" spans="1:8" s="186" customFormat="1" ht="14.25" hidden="1">
      <c r="A51" s="863"/>
      <c r="B51" s="857"/>
      <c r="C51" s="906"/>
      <c r="D51" s="594">
        <v>4170</v>
      </c>
      <c r="E51" s="865" t="s">
        <v>153</v>
      </c>
      <c r="F51" s="785"/>
      <c r="G51" s="158"/>
      <c r="H51" s="708" t="e">
        <f t="shared" si="2"/>
        <v>#DIV/0!</v>
      </c>
    </row>
    <row r="52" spans="1:8" s="186" customFormat="1" ht="14.25" hidden="1">
      <c r="A52" s="863"/>
      <c r="B52" s="857"/>
      <c r="C52" s="906"/>
      <c r="D52" s="594">
        <v>4210</v>
      </c>
      <c r="E52" s="865" t="s">
        <v>178</v>
      </c>
      <c r="F52" s="785"/>
      <c r="G52" s="158"/>
      <c r="H52" s="708" t="e">
        <f t="shared" si="2"/>
        <v>#DIV/0!</v>
      </c>
    </row>
    <row r="53" spans="1:8" s="186" customFormat="1" ht="14.25" hidden="1">
      <c r="A53" s="863"/>
      <c r="B53" s="857"/>
      <c r="C53" s="906"/>
      <c r="D53" s="594">
        <v>4410</v>
      </c>
      <c r="E53" s="865" t="s">
        <v>279</v>
      </c>
      <c r="F53" s="893"/>
      <c r="G53" s="528"/>
      <c r="H53" s="708" t="e">
        <f t="shared" si="2"/>
        <v>#DIV/0!</v>
      </c>
    </row>
    <row r="54" spans="1:8" s="186" customFormat="1" ht="14.25" hidden="1">
      <c r="A54" s="863"/>
      <c r="B54" s="857"/>
      <c r="C54" s="1231" t="s">
        <v>17</v>
      </c>
      <c r="D54" s="1232"/>
      <c r="E54" s="1232"/>
      <c r="F54" s="607"/>
      <c r="G54" s="529"/>
      <c r="H54" s="708" t="e">
        <f t="shared" si="2"/>
        <v>#DIV/0!</v>
      </c>
    </row>
    <row r="55" spans="1:8" s="186" customFormat="1" ht="14.25" hidden="1">
      <c r="A55" s="863"/>
      <c r="B55" s="857"/>
      <c r="C55" s="594">
        <v>75109</v>
      </c>
      <c r="D55" s="1236" t="s">
        <v>316</v>
      </c>
      <c r="E55" s="1236"/>
      <c r="F55" s="603"/>
      <c r="G55" s="603"/>
      <c r="H55" s="708" t="e">
        <f t="shared" si="2"/>
        <v>#DIV/0!</v>
      </c>
    </row>
    <row r="56" spans="1:8" s="186" customFormat="1" ht="14.25" hidden="1">
      <c r="A56" s="863"/>
      <c r="B56" s="857"/>
      <c r="C56" s="906"/>
      <c r="D56" s="608">
        <v>3030</v>
      </c>
      <c r="E56" s="865" t="s">
        <v>282</v>
      </c>
      <c r="F56" s="842"/>
      <c r="G56" s="224"/>
      <c r="H56" s="708" t="e">
        <f t="shared" si="2"/>
        <v>#DIV/0!</v>
      </c>
    </row>
    <row r="57" spans="1:8" s="186" customFormat="1" ht="14.25" hidden="1">
      <c r="A57" s="863"/>
      <c r="B57" s="857"/>
      <c r="C57" s="906"/>
      <c r="D57" s="608">
        <v>4110</v>
      </c>
      <c r="E57" s="865" t="s">
        <v>151</v>
      </c>
      <c r="F57" s="842"/>
      <c r="G57" s="224"/>
      <c r="H57" s="708" t="e">
        <f t="shared" si="2"/>
        <v>#DIV/0!</v>
      </c>
    </row>
    <row r="58" spans="1:8" s="186" customFormat="1" ht="14.25" hidden="1">
      <c r="A58" s="864"/>
      <c r="B58" s="904"/>
      <c r="C58" s="906"/>
      <c r="D58" s="608">
        <v>4170</v>
      </c>
      <c r="E58" s="865" t="s">
        <v>153</v>
      </c>
      <c r="F58" s="842"/>
      <c r="G58" s="224"/>
      <c r="H58" s="708" t="e">
        <f t="shared" si="2"/>
        <v>#DIV/0!</v>
      </c>
    </row>
    <row r="59" spans="1:8" s="186" customFormat="1" ht="14.25" hidden="1">
      <c r="A59" s="212"/>
      <c r="B59" s="853"/>
      <c r="C59" s="906"/>
      <c r="D59" s="594">
        <v>4210</v>
      </c>
      <c r="E59" s="865" t="s">
        <v>178</v>
      </c>
      <c r="F59" s="905"/>
      <c r="G59" s="661"/>
      <c r="H59" s="708" t="e">
        <f t="shared" si="2"/>
        <v>#DIV/0!</v>
      </c>
    </row>
    <row r="60" spans="1:8" s="186" customFormat="1" ht="14.25" hidden="1">
      <c r="A60" s="863"/>
      <c r="B60" s="857"/>
      <c r="C60" s="906"/>
      <c r="D60" s="594">
        <v>4410</v>
      </c>
      <c r="E60" s="865" t="s">
        <v>279</v>
      </c>
      <c r="F60" s="610"/>
      <c r="G60" s="609"/>
      <c r="H60" s="708" t="e">
        <f t="shared" si="2"/>
        <v>#DIV/0!</v>
      </c>
    </row>
    <row r="61" spans="1:8" s="186" customFormat="1" ht="14.25" hidden="1">
      <c r="A61" s="863"/>
      <c r="B61" s="857"/>
      <c r="C61" s="1231" t="s">
        <v>17</v>
      </c>
      <c r="D61" s="1232"/>
      <c r="E61" s="1232"/>
      <c r="F61" s="218"/>
      <c r="G61" s="150"/>
      <c r="H61" s="708" t="e">
        <f t="shared" si="2"/>
        <v>#DIV/0!</v>
      </c>
    </row>
    <row r="62" spans="1:8" s="186" customFormat="1" ht="15" hidden="1">
      <c r="A62" s="863"/>
      <c r="B62" s="857"/>
      <c r="C62" s="594">
        <v>75110</v>
      </c>
      <c r="D62" s="1236" t="s">
        <v>306</v>
      </c>
      <c r="E62" s="1235"/>
      <c r="F62" s="218"/>
      <c r="G62" s="150"/>
      <c r="H62" s="708" t="e">
        <f t="shared" si="2"/>
        <v>#DIV/0!</v>
      </c>
    </row>
    <row r="63" spans="1:8" s="186" customFormat="1" ht="14.25" hidden="1">
      <c r="A63" s="863"/>
      <c r="B63" s="857"/>
      <c r="C63" s="594"/>
      <c r="D63" s="608">
        <v>3030</v>
      </c>
      <c r="E63" s="865" t="s">
        <v>282</v>
      </c>
      <c r="F63" s="610"/>
      <c r="G63" s="609"/>
      <c r="H63" s="708" t="e">
        <f t="shared" si="2"/>
        <v>#DIV/0!</v>
      </c>
    </row>
    <row r="64" spans="1:8" s="186" customFormat="1" ht="14.25" hidden="1">
      <c r="A64" s="863"/>
      <c r="B64" s="857"/>
      <c r="C64" s="594"/>
      <c r="D64" s="608">
        <v>4110</v>
      </c>
      <c r="E64" s="865" t="s">
        <v>151</v>
      </c>
      <c r="F64" s="610"/>
      <c r="G64" s="609"/>
      <c r="H64" s="708" t="e">
        <f t="shared" si="2"/>
        <v>#DIV/0!</v>
      </c>
    </row>
    <row r="65" spans="1:8" s="186" customFormat="1" ht="14.25" hidden="1">
      <c r="A65" s="863"/>
      <c r="B65" s="857"/>
      <c r="C65" s="594"/>
      <c r="D65" s="608">
        <v>4120</v>
      </c>
      <c r="E65" s="865" t="s">
        <v>152</v>
      </c>
      <c r="F65" s="610"/>
      <c r="G65" s="609"/>
      <c r="H65" s="708" t="e">
        <f t="shared" si="2"/>
        <v>#DIV/0!</v>
      </c>
    </row>
    <row r="66" spans="1:8" s="186" customFormat="1" ht="14.25" hidden="1">
      <c r="A66" s="863"/>
      <c r="B66" s="857"/>
      <c r="C66" s="594"/>
      <c r="D66" s="608">
        <v>4170</v>
      </c>
      <c r="E66" s="865" t="s">
        <v>153</v>
      </c>
      <c r="F66" s="610"/>
      <c r="G66" s="609"/>
      <c r="H66" s="708" t="e">
        <f t="shared" si="2"/>
        <v>#DIV/0!</v>
      </c>
    </row>
    <row r="67" spans="1:8" s="186" customFormat="1" ht="14.25" hidden="1">
      <c r="A67" s="863"/>
      <c r="B67" s="857"/>
      <c r="C67" s="594"/>
      <c r="D67" s="608">
        <v>4210</v>
      </c>
      <c r="E67" s="865" t="s">
        <v>178</v>
      </c>
      <c r="F67" s="610"/>
      <c r="G67" s="609"/>
      <c r="H67" s="708" t="e">
        <f t="shared" si="2"/>
        <v>#DIV/0!</v>
      </c>
    </row>
    <row r="68" spans="1:8" s="186" customFormat="1" ht="14.25" hidden="1">
      <c r="A68" s="863"/>
      <c r="B68" s="857"/>
      <c r="C68" s="594"/>
      <c r="D68" s="608">
        <v>4410</v>
      </c>
      <c r="E68" s="865" t="s">
        <v>279</v>
      </c>
      <c r="F68" s="538"/>
      <c r="G68" s="174"/>
      <c r="H68" s="708" t="e">
        <f t="shared" si="2"/>
        <v>#DIV/0!</v>
      </c>
    </row>
    <row r="69" spans="1:8" s="186" customFormat="1" ht="14.25" hidden="1">
      <c r="A69" s="864"/>
      <c r="B69" s="904"/>
      <c r="C69" s="1237" t="s">
        <v>17</v>
      </c>
      <c r="D69" s="1232"/>
      <c r="E69" s="1232"/>
      <c r="F69" s="607"/>
      <c r="G69" s="529"/>
      <c r="H69" s="708" t="e">
        <f t="shared" si="2"/>
        <v>#DIV/0!</v>
      </c>
    </row>
    <row r="70" spans="1:8" s="186" customFormat="1" ht="14.25" hidden="1">
      <c r="A70" s="863" t="s">
        <v>222</v>
      </c>
      <c r="B70" s="869"/>
      <c r="C70" s="877"/>
      <c r="D70" s="877"/>
      <c r="E70" s="866"/>
      <c r="F70" s="613"/>
      <c r="G70" s="795"/>
      <c r="H70" s="968" t="e">
        <f t="shared" si="2"/>
        <v>#DIV/0!</v>
      </c>
    </row>
    <row r="71" spans="1:8" s="186" customFormat="1" ht="14.25">
      <c r="A71" s="1222" t="s">
        <v>345</v>
      </c>
      <c r="B71" s="1042"/>
      <c r="C71" s="1042"/>
      <c r="D71" s="1042"/>
      <c r="E71" s="1043"/>
      <c r="F71" s="797">
        <f>F37</f>
        <v>2269</v>
      </c>
      <c r="G71" s="797">
        <f>G37</f>
        <v>0</v>
      </c>
      <c r="H71" s="971">
        <f t="shared" si="2"/>
        <v>0</v>
      </c>
    </row>
    <row r="72" spans="1:8" s="186" customFormat="1" ht="14.25">
      <c r="A72" s="20">
        <v>4</v>
      </c>
      <c r="B72" s="891">
        <v>752</v>
      </c>
      <c r="C72" s="895" t="s">
        <v>243</v>
      </c>
      <c r="D72" s="869"/>
      <c r="E72" s="21"/>
      <c r="F72" s="969"/>
      <c r="G72" s="969"/>
      <c r="H72" s="970"/>
    </row>
    <row r="73" spans="1:8" s="186" customFormat="1" ht="15">
      <c r="A73" s="20"/>
      <c r="B73" s="869"/>
      <c r="C73" s="870">
        <v>75212</v>
      </c>
      <c r="D73" s="1222" t="s">
        <v>241</v>
      </c>
      <c r="E73" s="1223"/>
      <c r="F73" s="871"/>
      <c r="G73" s="871"/>
      <c r="H73" s="872"/>
    </row>
    <row r="74" spans="1:8" s="186" customFormat="1" ht="14.25">
      <c r="A74" s="20"/>
      <c r="B74" s="869"/>
      <c r="C74" s="20"/>
      <c r="D74" s="861">
        <v>4210</v>
      </c>
      <c r="E74" s="862" t="s">
        <v>178</v>
      </c>
      <c r="F74" s="609">
        <v>137</v>
      </c>
      <c r="G74" s="609">
        <v>0</v>
      </c>
      <c r="H74" s="609">
        <f>G74/F74%</f>
        <v>0</v>
      </c>
    </row>
    <row r="75" spans="1:8" s="186" customFormat="1" ht="22.5">
      <c r="A75" s="20"/>
      <c r="B75" s="869"/>
      <c r="C75" s="20"/>
      <c r="D75" s="861">
        <v>4700</v>
      </c>
      <c r="E75" s="865" t="s">
        <v>170</v>
      </c>
      <c r="F75" s="609">
        <v>63</v>
      </c>
      <c r="G75" s="609">
        <v>63</v>
      </c>
      <c r="H75" s="609">
        <f>G75/F75%</f>
        <v>100</v>
      </c>
    </row>
    <row r="76" spans="1:8" s="186" customFormat="1" ht="14.25">
      <c r="A76" s="20"/>
      <c r="B76" s="32"/>
      <c r="C76" s="1212" t="s">
        <v>17</v>
      </c>
      <c r="D76" s="1212"/>
      <c r="E76" s="1212"/>
      <c r="F76" s="102">
        <f>SUM(F74:F75)</f>
        <v>200</v>
      </c>
      <c r="G76" s="102">
        <f>SUM(G74:G75)</f>
        <v>63</v>
      </c>
      <c r="H76" s="102">
        <f>G76/F76%</f>
        <v>31.5</v>
      </c>
    </row>
    <row r="77" spans="1:8" s="186" customFormat="1" ht="14.25">
      <c r="A77" s="48" t="s">
        <v>240</v>
      </c>
      <c r="B77" s="31"/>
      <c r="C77" s="31"/>
      <c r="D77" s="31"/>
      <c r="E77" s="46"/>
      <c r="F77" s="791">
        <f>SUM(F76)</f>
        <v>200</v>
      </c>
      <c r="G77" s="791">
        <f>SUM(G76)</f>
        <v>63</v>
      </c>
      <c r="H77" s="791">
        <f>G77/F77%</f>
        <v>31.5</v>
      </c>
    </row>
    <row r="78" spans="1:8" s="186" customFormat="1" ht="14.25">
      <c r="A78" s="37">
        <v>5</v>
      </c>
      <c r="B78" s="873">
        <v>754</v>
      </c>
      <c r="C78" s="1206" t="s">
        <v>143</v>
      </c>
      <c r="D78" s="1206"/>
      <c r="E78" s="1206"/>
      <c r="F78" s="1206"/>
      <c r="G78" s="1206"/>
      <c r="H78" s="1206"/>
    </row>
    <row r="79" spans="1:8" s="186" customFormat="1" ht="15">
      <c r="A79" s="28"/>
      <c r="B79" s="874"/>
      <c r="C79" s="875">
        <v>75414</v>
      </c>
      <c r="D79" s="1238" t="s">
        <v>66</v>
      </c>
      <c r="E79" s="1239"/>
      <c r="F79" s="867"/>
      <c r="G79" s="867"/>
      <c r="H79" s="868"/>
    </row>
    <row r="80" spans="1:8" s="186" customFormat="1" ht="14.25">
      <c r="A80" s="28"/>
      <c r="B80" s="874"/>
      <c r="C80" s="38"/>
      <c r="D80" s="594">
        <v>4210</v>
      </c>
      <c r="E80" s="865" t="s">
        <v>178</v>
      </c>
      <c r="F80" s="224">
        <v>1000</v>
      </c>
      <c r="G80" s="224">
        <v>0</v>
      </c>
      <c r="H80" s="224">
        <f>G80/F80%</f>
        <v>0</v>
      </c>
    </row>
    <row r="81" spans="1:8" s="186" customFormat="1" ht="14.25" hidden="1">
      <c r="A81" s="28"/>
      <c r="B81" s="601"/>
      <c r="C81" s="32"/>
      <c r="D81" s="49">
        <v>4210</v>
      </c>
      <c r="E81" s="862" t="s">
        <v>178</v>
      </c>
      <c r="F81" s="609"/>
      <c r="G81" s="609"/>
      <c r="H81" s="609" t="e">
        <f>G81/F81%</f>
        <v>#DIV/0!</v>
      </c>
    </row>
    <row r="82" spans="1:8" s="186" customFormat="1" ht="14.25">
      <c r="A82" s="847"/>
      <c r="B82" s="24"/>
      <c r="C82" s="1199" t="s">
        <v>17</v>
      </c>
      <c r="D82" s="1199"/>
      <c r="E82" s="1199"/>
      <c r="F82" s="102">
        <f>SUM(F80:F81)</f>
        <v>1000</v>
      </c>
      <c r="G82" s="102">
        <f>SUM(G80:G81)</f>
        <v>0</v>
      </c>
      <c r="H82" s="88">
        <f>G82/F82%</f>
        <v>0</v>
      </c>
    </row>
    <row r="83" spans="1:8" s="186" customFormat="1" ht="14.25">
      <c r="A83" s="70" t="s">
        <v>180</v>
      </c>
      <c r="B83" s="30"/>
      <c r="C83" s="30"/>
      <c r="D83" s="30"/>
      <c r="E83" s="876"/>
      <c r="F83" s="802">
        <f>SUM(F82)</f>
        <v>1000</v>
      </c>
      <c r="G83" s="791">
        <f>SUM(G82)</f>
        <v>0</v>
      </c>
      <c r="H83" s="791">
        <f>G83/F83%</f>
        <v>0</v>
      </c>
    </row>
    <row r="84" spans="1:8" s="186" customFormat="1" ht="15" hidden="1">
      <c r="A84" s="877">
        <v>6</v>
      </c>
      <c r="B84" s="212">
        <v>801</v>
      </c>
      <c r="C84" s="1240" t="s">
        <v>321</v>
      </c>
      <c r="D84" s="1241"/>
      <c r="E84" s="1241"/>
      <c r="F84" s="618"/>
      <c r="G84" s="600"/>
      <c r="H84" s="613"/>
    </row>
    <row r="85" spans="1:8" s="186" customFormat="1" ht="15" hidden="1">
      <c r="A85" s="878"/>
      <c r="B85" s="853"/>
      <c r="C85" s="605">
        <v>80101</v>
      </c>
      <c r="D85" s="1233" t="s">
        <v>106</v>
      </c>
      <c r="E85" s="1225"/>
      <c r="F85" s="602"/>
      <c r="G85" s="602"/>
      <c r="H85" s="614"/>
    </row>
    <row r="86" spans="1:8" s="186" customFormat="1" ht="14.25" hidden="1">
      <c r="A86" s="878"/>
      <c r="B86" s="857"/>
      <c r="C86" s="617"/>
      <c r="D86" s="616">
        <v>4010</v>
      </c>
      <c r="E86" s="604" t="s">
        <v>156</v>
      </c>
      <c r="F86" s="224"/>
      <c r="G86" s="224"/>
      <c r="H86" s="224"/>
    </row>
    <row r="87" spans="1:8" s="186" customFormat="1" ht="14.25" hidden="1">
      <c r="A87" s="878"/>
      <c r="B87" s="857"/>
      <c r="C87" s="617"/>
      <c r="D87" s="940">
        <v>4210</v>
      </c>
      <c r="E87" s="862" t="s">
        <v>178</v>
      </c>
      <c r="F87" s="224"/>
      <c r="G87" s="224"/>
      <c r="H87" s="224"/>
    </row>
    <row r="88" spans="1:8" s="186" customFormat="1" ht="14.25" hidden="1">
      <c r="A88" s="878"/>
      <c r="B88" s="857"/>
      <c r="C88" s="611"/>
      <c r="D88" s="248">
        <v>4240</v>
      </c>
      <c r="E88" s="852" t="s">
        <v>323</v>
      </c>
      <c r="F88" s="224"/>
      <c r="G88" s="224"/>
      <c r="H88" s="224"/>
    </row>
    <row r="89" spans="1:8" s="186" customFormat="1" ht="15" hidden="1">
      <c r="A89" s="878"/>
      <c r="B89" s="857"/>
      <c r="C89" s="1247" t="s">
        <v>17</v>
      </c>
      <c r="D89" s="1223"/>
      <c r="E89" s="1248"/>
      <c r="F89" s="529"/>
      <c r="G89" s="529"/>
      <c r="H89" s="529"/>
    </row>
    <row r="90" spans="1:8" s="186" customFormat="1" ht="14.25" hidden="1">
      <c r="A90" s="878"/>
      <c r="B90" s="857"/>
      <c r="C90" s="605">
        <v>80110</v>
      </c>
      <c r="D90" s="1222" t="s">
        <v>110</v>
      </c>
      <c r="E90" s="1249"/>
      <c r="F90" s="615"/>
      <c r="G90" s="615"/>
      <c r="H90" s="842"/>
    </row>
    <row r="91" spans="1:8" s="186" customFormat="1" ht="14.25" hidden="1">
      <c r="A91" s="878"/>
      <c r="B91" s="857"/>
      <c r="C91" s="617"/>
      <c r="D91" s="617">
        <v>4010</v>
      </c>
      <c r="E91" s="879" t="s">
        <v>156</v>
      </c>
      <c r="F91" s="661"/>
      <c r="G91" s="661"/>
      <c r="H91" s="661"/>
    </row>
    <row r="92" spans="1:8" s="186" customFormat="1" ht="14.25" hidden="1">
      <c r="A92" s="878"/>
      <c r="B92" s="857"/>
      <c r="C92" s="611"/>
      <c r="D92" s="594">
        <v>4240</v>
      </c>
      <c r="E92" s="880" t="s">
        <v>323</v>
      </c>
      <c r="F92" s="224"/>
      <c r="G92" s="224"/>
      <c r="H92" s="224"/>
    </row>
    <row r="93" spans="1:8" s="186" customFormat="1" ht="14.25" hidden="1">
      <c r="A93" s="881"/>
      <c r="B93" s="882"/>
      <c r="C93" s="1250" t="s">
        <v>17</v>
      </c>
      <c r="D93" s="1251"/>
      <c r="E93" s="1251"/>
      <c r="F93" s="529"/>
      <c r="G93" s="529"/>
      <c r="H93" s="529"/>
    </row>
    <row r="94" spans="1:8" s="186" customFormat="1" ht="14.25" hidden="1">
      <c r="A94" s="1219" t="s">
        <v>324</v>
      </c>
      <c r="B94" s="1252"/>
      <c r="C94" s="1249"/>
      <c r="D94" s="1249"/>
      <c r="E94" s="1249"/>
      <c r="F94" s="797"/>
      <c r="G94" s="797"/>
      <c r="H94" s="797"/>
    </row>
    <row r="95" spans="1:8" s="186" customFormat="1" ht="15">
      <c r="A95" s="841">
        <v>6</v>
      </c>
      <c r="B95" s="1224" t="s">
        <v>328</v>
      </c>
      <c r="C95" s="1225"/>
      <c r="D95" s="1225"/>
      <c r="E95" s="1225"/>
      <c r="F95" s="602"/>
      <c r="G95" s="602"/>
      <c r="H95" s="614"/>
    </row>
    <row r="96" spans="1:8" s="186" customFormat="1" ht="14.25" hidden="1">
      <c r="A96" s="619"/>
      <c r="B96" s="883"/>
      <c r="C96" s="612">
        <v>85211</v>
      </c>
      <c r="D96" s="1226" t="s">
        <v>329</v>
      </c>
      <c r="E96" s="1224"/>
      <c r="F96" s="1224"/>
      <c r="G96" s="1224"/>
      <c r="H96" s="1227"/>
    </row>
    <row r="97" spans="1:8" s="186" customFormat="1" ht="14.25" hidden="1">
      <c r="A97" s="619"/>
      <c r="B97" s="883"/>
      <c r="C97" s="884"/>
      <c r="D97" s="608">
        <v>3110</v>
      </c>
      <c r="E97" s="885" t="s">
        <v>204</v>
      </c>
      <c r="F97" s="224"/>
      <c r="G97" s="224"/>
      <c r="H97" s="224"/>
    </row>
    <row r="98" spans="1:8" s="186" customFormat="1" ht="14.25" hidden="1">
      <c r="A98" s="619"/>
      <c r="B98" s="883"/>
      <c r="C98" s="884"/>
      <c r="D98" s="886">
        <v>4010</v>
      </c>
      <c r="E98" s="23" t="s">
        <v>185</v>
      </c>
      <c r="F98" s="224"/>
      <c r="G98" s="224"/>
      <c r="H98" s="224"/>
    </row>
    <row r="99" spans="1:8" s="186" customFormat="1" ht="14.25" hidden="1">
      <c r="A99" s="619"/>
      <c r="B99" s="883"/>
      <c r="C99" s="884"/>
      <c r="D99" s="886">
        <v>4110</v>
      </c>
      <c r="E99" s="23" t="s">
        <v>187</v>
      </c>
      <c r="F99" s="224"/>
      <c r="G99" s="224"/>
      <c r="H99" s="224"/>
    </row>
    <row r="100" spans="1:8" s="186" customFormat="1" ht="14.25" hidden="1">
      <c r="A100" s="619"/>
      <c r="B100" s="883"/>
      <c r="C100" s="884"/>
      <c r="D100" s="886">
        <v>4120</v>
      </c>
      <c r="E100" s="23" t="s">
        <v>152</v>
      </c>
      <c r="F100" s="224"/>
      <c r="G100" s="224"/>
      <c r="H100" s="224"/>
    </row>
    <row r="101" spans="1:8" s="186" customFormat="1" ht="14.25" hidden="1">
      <c r="A101" s="619"/>
      <c r="B101" s="883"/>
      <c r="C101" s="884"/>
      <c r="D101" s="886">
        <v>4210</v>
      </c>
      <c r="E101" s="23" t="s">
        <v>178</v>
      </c>
      <c r="F101" s="224"/>
      <c r="G101" s="224"/>
      <c r="H101" s="224"/>
    </row>
    <row r="102" spans="1:8" s="186" customFormat="1" ht="14.25" hidden="1">
      <c r="A102" s="619"/>
      <c r="B102" s="883"/>
      <c r="C102" s="884"/>
      <c r="D102" s="886">
        <v>4280</v>
      </c>
      <c r="E102" s="887" t="s">
        <v>174</v>
      </c>
      <c r="F102" s="224"/>
      <c r="G102" s="224"/>
      <c r="H102" s="224"/>
    </row>
    <row r="103" spans="1:8" s="186" customFormat="1" ht="14.25" hidden="1">
      <c r="A103" s="619"/>
      <c r="B103" s="883"/>
      <c r="C103" s="884"/>
      <c r="D103" s="886">
        <v>4300</v>
      </c>
      <c r="E103" s="23" t="s">
        <v>154</v>
      </c>
      <c r="F103" s="224"/>
      <c r="G103" s="224"/>
      <c r="H103" s="224"/>
    </row>
    <row r="104" spans="1:8" s="186" customFormat="1" ht="14.25" hidden="1">
      <c r="A104" s="619"/>
      <c r="B104" s="883"/>
      <c r="C104" s="888"/>
      <c r="D104" s="886">
        <v>4440</v>
      </c>
      <c r="E104" s="23" t="s">
        <v>226</v>
      </c>
      <c r="F104" s="224"/>
      <c r="G104" s="224"/>
      <c r="H104" s="224"/>
    </row>
    <row r="105" spans="1:8" s="186" customFormat="1" ht="14.25" hidden="1">
      <c r="A105" s="619"/>
      <c r="B105" s="883"/>
      <c r="C105" s="889"/>
      <c r="D105" s="890"/>
      <c r="E105" s="883"/>
      <c r="F105" s="600"/>
      <c r="G105" s="600"/>
      <c r="H105" s="224"/>
    </row>
    <row r="106" spans="1:8" s="186" customFormat="1" ht="14.25" hidden="1">
      <c r="A106" s="619"/>
      <c r="B106" s="883"/>
      <c r="C106" s="889"/>
      <c r="D106" s="890"/>
      <c r="E106" s="883"/>
      <c r="F106" s="600"/>
      <c r="G106" s="600"/>
      <c r="H106" s="224"/>
    </row>
    <row r="107" spans="1:8" s="186" customFormat="1" ht="14.25" hidden="1">
      <c r="A107" s="858"/>
      <c r="B107" s="891"/>
      <c r="C107" s="1243" t="s">
        <v>17</v>
      </c>
      <c r="D107" s="1244"/>
      <c r="E107" s="1245"/>
      <c r="F107" s="603"/>
      <c r="G107" s="603"/>
      <c r="H107" s="529"/>
    </row>
    <row r="108" spans="1:8" s="186" customFormat="1" ht="15" hidden="1">
      <c r="A108" s="858"/>
      <c r="B108" s="50"/>
      <c r="C108" s="892">
        <v>85212</v>
      </c>
      <c r="D108" s="1222" t="s">
        <v>113</v>
      </c>
      <c r="E108" s="1223"/>
      <c r="F108" s="871"/>
      <c r="G108" s="871"/>
      <c r="H108" s="872"/>
    </row>
    <row r="109" spans="1:8" s="186" customFormat="1" ht="14.25" hidden="1">
      <c r="A109" s="858"/>
      <c r="B109" s="50"/>
      <c r="C109" s="869"/>
      <c r="D109" s="34">
        <v>3110</v>
      </c>
      <c r="E109" s="862" t="s">
        <v>204</v>
      </c>
      <c r="F109" s="174"/>
      <c r="G109" s="174"/>
      <c r="H109" s="538"/>
    </row>
    <row r="110" spans="1:8" s="186" customFormat="1" ht="14.25" hidden="1">
      <c r="A110" s="858"/>
      <c r="B110" s="50"/>
      <c r="C110" s="50"/>
      <c r="D110" s="41">
        <v>4010</v>
      </c>
      <c r="E110" s="33" t="s">
        <v>185</v>
      </c>
      <c r="F110" s="158"/>
      <c r="G110" s="158"/>
      <c r="H110" s="893"/>
    </row>
    <row r="111" spans="1:8" s="186" customFormat="1" ht="14.25" hidden="1">
      <c r="A111" s="858"/>
      <c r="B111" s="50"/>
      <c r="C111" s="50"/>
      <c r="D111" s="41">
        <v>4040</v>
      </c>
      <c r="E111" s="33" t="s">
        <v>195</v>
      </c>
      <c r="F111" s="158"/>
      <c r="G111" s="158"/>
      <c r="H111" s="893"/>
    </row>
    <row r="112" spans="1:8" s="186" customFormat="1" ht="14.25" hidden="1">
      <c r="A112" s="858"/>
      <c r="B112" s="50"/>
      <c r="C112" s="50"/>
      <c r="D112" s="41">
        <v>4110</v>
      </c>
      <c r="E112" s="33" t="s">
        <v>187</v>
      </c>
      <c r="F112" s="158"/>
      <c r="G112" s="158"/>
      <c r="H112" s="893"/>
    </row>
    <row r="113" spans="1:8" s="186" customFormat="1" ht="14.25" hidden="1">
      <c r="A113" s="858"/>
      <c r="B113" s="50"/>
      <c r="C113" s="50"/>
      <c r="D113" s="41">
        <v>4120</v>
      </c>
      <c r="E113" s="33" t="s">
        <v>152</v>
      </c>
      <c r="F113" s="158"/>
      <c r="G113" s="158"/>
      <c r="H113" s="785"/>
    </row>
    <row r="114" spans="1:8" s="186" customFormat="1" ht="14.25" hidden="1">
      <c r="A114" s="858"/>
      <c r="B114" s="32"/>
      <c r="C114" s="869"/>
      <c r="D114" s="49">
        <v>4210</v>
      </c>
      <c r="E114" s="33" t="s">
        <v>178</v>
      </c>
      <c r="F114" s="158"/>
      <c r="G114" s="158"/>
      <c r="H114" s="158"/>
    </row>
    <row r="115" spans="1:8" s="186" customFormat="1" ht="22.5" hidden="1">
      <c r="A115" s="858"/>
      <c r="B115" s="50"/>
      <c r="C115" s="50"/>
      <c r="D115" s="41">
        <v>4700</v>
      </c>
      <c r="E115" s="865" t="s">
        <v>170</v>
      </c>
      <c r="F115" s="158"/>
      <c r="G115" s="158"/>
      <c r="H115" s="894"/>
    </row>
    <row r="116" spans="1:8" s="186" customFormat="1" ht="14.25" hidden="1">
      <c r="A116" s="858"/>
      <c r="B116" s="50"/>
      <c r="C116" s="50"/>
      <c r="D116" s="41">
        <v>4430</v>
      </c>
      <c r="E116" s="33" t="s">
        <v>155</v>
      </c>
      <c r="F116" s="158"/>
      <c r="G116" s="158"/>
      <c r="H116" s="174"/>
    </row>
    <row r="117" spans="1:8" s="186" customFormat="1" ht="14.25" hidden="1">
      <c r="A117" s="858"/>
      <c r="B117" s="50"/>
      <c r="C117" s="50"/>
      <c r="D117" s="41">
        <v>4440</v>
      </c>
      <c r="E117" s="33" t="s">
        <v>226</v>
      </c>
      <c r="F117" s="158"/>
      <c r="G117" s="158"/>
      <c r="H117" s="609"/>
    </row>
    <row r="118" spans="1:8" s="186" customFormat="1" ht="14.25" hidden="1">
      <c r="A118" s="858"/>
      <c r="B118" s="50"/>
      <c r="C118" s="1199" t="s">
        <v>17</v>
      </c>
      <c r="D118" s="1199"/>
      <c r="E118" s="1199"/>
      <c r="F118" s="102"/>
      <c r="G118" s="102"/>
      <c r="H118" s="139"/>
    </row>
    <row r="119" spans="1:8" s="186" customFormat="1" ht="15">
      <c r="A119" s="858"/>
      <c r="B119" s="50"/>
      <c r="C119" s="777">
        <v>85213</v>
      </c>
      <c r="D119" s="1200" t="s">
        <v>227</v>
      </c>
      <c r="E119" s="1220"/>
      <c r="F119" s="1220"/>
      <c r="G119" s="1220"/>
      <c r="H119" s="1221"/>
    </row>
    <row r="120" spans="1:8" s="186" customFormat="1" ht="14.25">
      <c r="A120" s="858"/>
      <c r="B120" s="50"/>
      <c r="C120" s="50"/>
      <c r="D120" s="875">
        <v>4130</v>
      </c>
      <c r="E120" s="778" t="s">
        <v>205</v>
      </c>
      <c r="F120" s="158">
        <v>13200</v>
      </c>
      <c r="G120" s="158">
        <v>6119.82</v>
      </c>
      <c r="H120" s="893">
        <f>G120/F120%</f>
        <v>46.362272727272725</v>
      </c>
    </row>
    <row r="121" spans="1:8" s="186" customFormat="1" ht="14.25">
      <c r="A121" s="858"/>
      <c r="B121" s="50"/>
      <c r="C121" s="1204" t="s">
        <v>17</v>
      </c>
      <c r="D121" s="1204"/>
      <c r="E121" s="1204"/>
      <c r="F121" s="116">
        <f>SUM(F120)</f>
        <v>13200</v>
      </c>
      <c r="G121" s="116">
        <f>SUM(G120)</f>
        <v>6119.82</v>
      </c>
      <c r="H121" s="144">
        <f>G121/F121%</f>
        <v>46.362272727272725</v>
      </c>
    </row>
    <row r="122" spans="1:8" s="186" customFormat="1" ht="14.25">
      <c r="A122" s="881" t="s">
        <v>117</v>
      </c>
      <c r="B122" s="882"/>
      <c r="C122" s="882"/>
      <c r="D122" s="882"/>
      <c r="E122" s="974"/>
      <c r="F122" s="975">
        <f>SUM(F121)</f>
        <v>13200</v>
      </c>
      <c r="G122" s="975">
        <f>SUM(G121)</f>
        <v>6119.82</v>
      </c>
      <c r="H122" s="976">
        <f>G122/F122%</f>
        <v>46.362272727272725</v>
      </c>
    </row>
    <row r="123" spans="1:8" s="186" customFormat="1" ht="14.25" hidden="1">
      <c r="A123" s="858"/>
      <c r="B123" s="50"/>
      <c r="C123" s="50"/>
      <c r="D123" s="34">
        <v>3110</v>
      </c>
      <c r="E123" s="862" t="s">
        <v>204</v>
      </c>
      <c r="F123" s="609"/>
      <c r="G123" s="609"/>
      <c r="H123" s="538"/>
    </row>
    <row r="124" spans="1:8" s="186" customFormat="1" ht="14.25" hidden="1">
      <c r="A124" s="858"/>
      <c r="B124" s="50"/>
      <c r="C124" s="1242"/>
      <c r="D124" s="1242"/>
      <c r="E124" s="1242"/>
      <c r="F124" s="164"/>
      <c r="G124" s="164"/>
      <c r="H124" s="166"/>
    </row>
    <row r="125" spans="1:8" s="186" customFormat="1" ht="14.25">
      <c r="A125" s="853">
        <v>4</v>
      </c>
      <c r="B125" s="854">
        <v>855</v>
      </c>
      <c r="C125" s="47" t="s">
        <v>398</v>
      </c>
      <c r="D125" s="869"/>
      <c r="E125" s="21"/>
      <c r="F125" s="969"/>
      <c r="G125" s="969"/>
      <c r="H125" s="970"/>
    </row>
    <row r="126" spans="1:8" s="186" customFormat="1" ht="14.25">
      <c r="A126" s="857"/>
      <c r="B126" s="858"/>
      <c r="C126" s="967">
        <v>85501</v>
      </c>
      <c r="D126" s="1218" t="s">
        <v>391</v>
      </c>
      <c r="E126" s="1218"/>
      <c r="F126" s="1218"/>
      <c r="G126" s="1218"/>
      <c r="H126" s="1218"/>
    </row>
    <row r="127" spans="1:8" s="186" customFormat="1" ht="14.25">
      <c r="A127" s="857"/>
      <c r="B127" s="858"/>
      <c r="C127" s="869"/>
      <c r="D127" s="594">
        <v>3110</v>
      </c>
      <c r="E127" s="865" t="s">
        <v>204</v>
      </c>
      <c r="F127" s="224">
        <v>2800175</v>
      </c>
      <c r="G127" s="224">
        <v>1603858.5</v>
      </c>
      <c r="H127" s="224">
        <f aca="true" t="shared" si="3" ref="H127:H133">G127/F127%</f>
        <v>57.27708089672967</v>
      </c>
    </row>
    <row r="128" spans="1:8" s="186" customFormat="1" ht="14.25">
      <c r="A128" s="857"/>
      <c r="B128" s="858"/>
      <c r="C128" s="869"/>
      <c r="D128" s="594">
        <v>4010</v>
      </c>
      <c r="E128" s="604" t="s">
        <v>156</v>
      </c>
      <c r="F128" s="224">
        <v>30000</v>
      </c>
      <c r="G128" s="224">
        <v>15300</v>
      </c>
      <c r="H128" s="224">
        <f t="shared" si="3"/>
        <v>51</v>
      </c>
    </row>
    <row r="129" spans="1:8" s="186" customFormat="1" ht="14.25">
      <c r="A129" s="857"/>
      <c r="B129" s="858"/>
      <c r="C129" s="869"/>
      <c r="D129" s="594">
        <v>4040</v>
      </c>
      <c r="E129" s="33" t="s">
        <v>195</v>
      </c>
      <c r="F129" s="224">
        <v>2757</v>
      </c>
      <c r="G129" s="224">
        <v>2708.33</v>
      </c>
      <c r="H129" s="224">
        <f t="shared" si="3"/>
        <v>98.23467537178092</v>
      </c>
    </row>
    <row r="130" spans="1:8" s="186" customFormat="1" ht="14.25">
      <c r="A130" s="857"/>
      <c r="B130" s="858"/>
      <c r="C130" s="869"/>
      <c r="D130" s="594">
        <v>4110</v>
      </c>
      <c r="E130" s="604" t="s">
        <v>151</v>
      </c>
      <c r="F130" s="224">
        <v>4344</v>
      </c>
      <c r="G130" s="224">
        <v>3015.35</v>
      </c>
      <c r="H130" s="224">
        <f t="shared" si="3"/>
        <v>69.41413443830571</v>
      </c>
    </row>
    <row r="131" spans="1:8" s="186" customFormat="1" ht="14.25">
      <c r="A131" s="857"/>
      <c r="B131" s="858"/>
      <c r="C131" s="869"/>
      <c r="D131" s="594">
        <v>4120</v>
      </c>
      <c r="E131" s="604" t="s">
        <v>152</v>
      </c>
      <c r="F131" s="224">
        <v>747</v>
      </c>
      <c r="G131" s="224">
        <v>379.01</v>
      </c>
      <c r="H131" s="224">
        <f t="shared" si="3"/>
        <v>50.7376171352075</v>
      </c>
    </row>
    <row r="132" spans="1:8" s="186" customFormat="1" ht="14.25">
      <c r="A132" s="857"/>
      <c r="B132" s="858"/>
      <c r="C132" s="869"/>
      <c r="D132" s="594">
        <v>4300</v>
      </c>
      <c r="E132" s="778" t="s">
        <v>164</v>
      </c>
      <c r="F132" s="788">
        <v>3883</v>
      </c>
      <c r="G132" s="788">
        <v>3645.34</v>
      </c>
      <c r="H132" s="224">
        <f t="shared" si="3"/>
        <v>93.87947463301572</v>
      </c>
    </row>
    <row r="133" spans="1:8" s="186" customFormat="1" ht="14.25">
      <c r="A133" s="857"/>
      <c r="B133" s="858"/>
      <c r="C133" s="869"/>
      <c r="D133" s="594">
        <v>4440</v>
      </c>
      <c r="E133" s="865" t="s">
        <v>169</v>
      </c>
      <c r="F133" s="224">
        <v>1094</v>
      </c>
      <c r="G133" s="224">
        <v>820.45</v>
      </c>
      <c r="H133" s="224">
        <f t="shared" si="3"/>
        <v>74.99542961608776</v>
      </c>
    </row>
    <row r="134" spans="1:8" s="186" customFormat="1" ht="14.25" hidden="1">
      <c r="A134" s="857"/>
      <c r="B134" s="858"/>
      <c r="C134" s="869"/>
      <c r="D134" s="594"/>
      <c r="E134" s="865"/>
      <c r="F134" s="224"/>
      <c r="G134" s="224"/>
      <c r="H134" s="224"/>
    </row>
    <row r="135" spans="1:8" s="186" customFormat="1" ht="14.25">
      <c r="A135" s="857"/>
      <c r="B135" s="858"/>
      <c r="C135" s="1199" t="s">
        <v>17</v>
      </c>
      <c r="D135" s="1246"/>
      <c r="E135" s="1246"/>
      <c r="F135" s="150">
        <f>SUM(F127:F133)</f>
        <v>2843000</v>
      </c>
      <c r="G135" s="150">
        <f>SUM(G127:G133)</f>
        <v>1629726.9800000002</v>
      </c>
      <c r="H135" s="150">
        <f>G135/F135%</f>
        <v>57.3241990854731</v>
      </c>
    </row>
    <row r="136" spans="1:8" s="186" customFormat="1" ht="14.25">
      <c r="A136" s="863"/>
      <c r="B136" s="858"/>
      <c r="C136" s="777">
        <v>85502</v>
      </c>
      <c r="D136" s="1207" t="s">
        <v>400</v>
      </c>
      <c r="E136" s="1207"/>
      <c r="F136" s="1207"/>
      <c r="G136" s="1207"/>
      <c r="H136" s="1207"/>
    </row>
    <row r="137" spans="1:8" s="186" customFormat="1" ht="14.25">
      <c r="A137" s="857"/>
      <c r="B137" s="878"/>
      <c r="C137" s="50"/>
      <c r="D137" s="594">
        <v>3110</v>
      </c>
      <c r="E137" s="865" t="s">
        <v>204</v>
      </c>
      <c r="F137" s="158">
        <v>1748820</v>
      </c>
      <c r="G137" s="158">
        <v>887223.4</v>
      </c>
      <c r="H137" s="893">
        <f aca="true" t="shared" si="4" ref="H137:H145">G137/F137%</f>
        <v>50.73268832698619</v>
      </c>
    </row>
    <row r="138" spans="1:8" s="186" customFormat="1" ht="14.25">
      <c r="A138" s="857"/>
      <c r="B138" s="878"/>
      <c r="C138" s="50"/>
      <c r="D138" s="594">
        <v>4010</v>
      </c>
      <c r="E138" s="604" t="s">
        <v>156</v>
      </c>
      <c r="F138" s="158">
        <v>33170</v>
      </c>
      <c r="G138" s="158">
        <v>20315.59</v>
      </c>
      <c r="H138" s="893">
        <f t="shared" si="4"/>
        <v>61.24687971058185</v>
      </c>
    </row>
    <row r="139" spans="1:8" s="186" customFormat="1" ht="14.25">
      <c r="A139" s="857"/>
      <c r="B139" s="878"/>
      <c r="C139" s="50"/>
      <c r="D139" s="594">
        <v>4040</v>
      </c>
      <c r="E139" s="33" t="s">
        <v>195</v>
      </c>
      <c r="F139" s="158">
        <v>2900</v>
      </c>
      <c r="G139" s="158">
        <v>2900</v>
      </c>
      <c r="H139" s="893">
        <f t="shared" si="4"/>
        <v>100</v>
      </c>
    </row>
    <row r="140" spans="1:8" s="186" customFormat="1" ht="14.25">
      <c r="A140" s="857"/>
      <c r="B140" s="878"/>
      <c r="C140" s="50"/>
      <c r="D140" s="594">
        <v>4110</v>
      </c>
      <c r="E140" s="604" t="s">
        <v>151</v>
      </c>
      <c r="F140" s="158">
        <v>106130</v>
      </c>
      <c r="G140" s="158">
        <v>57943.68</v>
      </c>
      <c r="H140" s="893">
        <f t="shared" si="4"/>
        <v>54.596890605860736</v>
      </c>
    </row>
    <row r="141" spans="1:8" s="186" customFormat="1" ht="14.25">
      <c r="A141" s="857"/>
      <c r="B141" s="878"/>
      <c r="C141" s="50"/>
      <c r="D141" s="594">
        <v>4120</v>
      </c>
      <c r="E141" s="604" t="s">
        <v>152</v>
      </c>
      <c r="F141" s="158">
        <v>680</v>
      </c>
      <c r="G141" s="158">
        <v>318.01</v>
      </c>
      <c r="H141" s="893">
        <f t="shared" si="4"/>
        <v>46.766176470588235</v>
      </c>
    </row>
    <row r="142" spans="1:8" s="186" customFormat="1" ht="14.25">
      <c r="A142" s="857"/>
      <c r="B142" s="878"/>
      <c r="C142" s="50"/>
      <c r="D142" s="594">
        <v>4210</v>
      </c>
      <c r="E142" s="852"/>
      <c r="F142" s="158">
        <v>4000</v>
      </c>
      <c r="G142" s="158">
        <v>314.77</v>
      </c>
      <c r="H142" s="893">
        <f t="shared" si="4"/>
        <v>7.869249999999999</v>
      </c>
    </row>
    <row r="143" spans="1:8" s="186" customFormat="1" ht="14.25">
      <c r="A143" s="857"/>
      <c r="B143" s="878"/>
      <c r="C143" s="50"/>
      <c r="D143" s="594">
        <v>4300</v>
      </c>
      <c r="E143" s="778" t="s">
        <v>164</v>
      </c>
      <c r="F143" s="158">
        <v>8400</v>
      </c>
      <c r="G143" s="158">
        <v>5060.55</v>
      </c>
      <c r="H143" s="893">
        <f t="shared" si="4"/>
        <v>60.24464285714286</v>
      </c>
    </row>
    <row r="144" spans="1:8" s="186" customFormat="1" ht="14.25">
      <c r="A144" s="857"/>
      <c r="B144" s="878"/>
      <c r="C144" s="50"/>
      <c r="D144" s="594">
        <v>4440</v>
      </c>
      <c r="E144" s="865" t="s">
        <v>169</v>
      </c>
      <c r="F144" s="158">
        <v>1900</v>
      </c>
      <c r="G144" s="158">
        <v>1000</v>
      </c>
      <c r="H144" s="893">
        <f t="shared" si="4"/>
        <v>52.63157894736842</v>
      </c>
    </row>
    <row r="145" spans="1:8" s="186" customFormat="1" ht="14.25">
      <c r="A145" s="857"/>
      <c r="B145" s="878"/>
      <c r="C145" s="1199" t="s">
        <v>17</v>
      </c>
      <c r="D145" s="1199"/>
      <c r="E145" s="1199"/>
      <c r="F145" s="102">
        <f>SUM(F137:F144)</f>
        <v>1906000</v>
      </c>
      <c r="G145" s="102">
        <f>SUM(G137:G144)</f>
        <v>975076.0000000001</v>
      </c>
      <c r="H145" s="139">
        <f t="shared" si="4"/>
        <v>51.1582371458552</v>
      </c>
    </row>
    <row r="146" spans="1:8" s="186" customFormat="1" ht="15" hidden="1">
      <c r="A146" s="857"/>
      <c r="B146" s="878"/>
      <c r="C146" s="777"/>
      <c r="D146" s="1200"/>
      <c r="E146" s="1220"/>
      <c r="F146" s="1220"/>
      <c r="G146" s="1220"/>
      <c r="H146" s="1221"/>
    </row>
    <row r="147" spans="1:8" s="186" customFormat="1" ht="14.25" hidden="1">
      <c r="A147" s="857"/>
      <c r="B147" s="878"/>
      <c r="C147" s="50"/>
      <c r="D147" s="875"/>
      <c r="E147" s="778"/>
      <c r="F147" s="158"/>
      <c r="G147" s="158"/>
      <c r="H147" s="893"/>
    </row>
    <row r="148" spans="1:8" s="186" customFormat="1" ht="14.25" hidden="1">
      <c r="A148" s="904"/>
      <c r="B148" s="973"/>
      <c r="C148" s="1199"/>
      <c r="D148" s="1199"/>
      <c r="E148" s="1199"/>
      <c r="F148" s="102"/>
      <c r="G148" s="102"/>
      <c r="H148" s="139"/>
    </row>
    <row r="149" spans="1:8" s="186" customFormat="1" ht="15" thickBot="1">
      <c r="A149" s="896" t="s">
        <v>394</v>
      </c>
      <c r="B149" s="20"/>
      <c r="C149" s="897"/>
      <c r="D149" s="897"/>
      <c r="E149" s="876"/>
      <c r="F149" s="802">
        <f>SUM(F135+F145)</f>
        <v>4749000</v>
      </c>
      <c r="G149" s="802">
        <f>SUM(G135+G145)</f>
        <v>2604802.9800000004</v>
      </c>
      <c r="H149" s="802">
        <f>G149/F149%</f>
        <v>54.84950473783955</v>
      </c>
    </row>
    <row r="150" spans="1:8" ht="15" thickBot="1">
      <c r="A150" s="167" t="s">
        <v>130</v>
      </c>
      <c r="B150" s="168"/>
      <c r="C150" s="168"/>
      <c r="D150" s="168"/>
      <c r="E150" s="843"/>
      <c r="F150" s="844">
        <f>SUM(F17+F30+F71+F77+F83+F122+F149)</f>
        <v>4991832.9</v>
      </c>
      <c r="G150" s="844">
        <f>SUM(G17+G30+G71+G77+G83+G122+G149)</f>
        <v>2819737.7000000007</v>
      </c>
      <c r="H150" s="845">
        <f>G150/F150%</f>
        <v>56.48702102989065</v>
      </c>
    </row>
    <row r="151" spans="1:8" ht="14.25">
      <c r="A151" s="186"/>
      <c r="B151" s="186"/>
      <c r="C151" s="186"/>
      <c r="D151" s="186"/>
      <c r="E151" s="186"/>
      <c r="F151" s="186"/>
      <c r="G151" s="186"/>
      <c r="H151" s="186"/>
    </row>
  </sheetData>
  <sheetProtection/>
  <mergeCells count="40">
    <mergeCell ref="D126:H126"/>
    <mergeCell ref="C135:E135"/>
    <mergeCell ref="D136:H136"/>
    <mergeCell ref="C145:E145"/>
    <mergeCell ref="D146:H146"/>
    <mergeCell ref="A71:E71"/>
    <mergeCell ref="C89:E89"/>
    <mergeCell ref="D90:E90"/>
    <mergeCell ref="C93:E93"/>
    <mergeCell ref="A94:E94"/>
    <mergeCell ref="C148:E148"/>
    <mergeCell ref="C124:E124"/>
    <mergeCell ref="C16:E16"/>
    <mergeCell ref="C29:E29"/>
    <mergeCell ref="C37:E37"/>
    <mergeCell ref="C118:E118"/>
    <mergeCell ref="C78:H78"/>
    <mergeCell ref="C82:E82"/>
    <mergeCell ref="C107:E107"/>
    <mergeCell ref="C76:E76"/>
    <mergeCell ref="C54:E54"/>
    <mergeCell ref="C61:E61"/>
    <mergeCell ref="D85:E85"/>
    <mergeCell ref="D47:E47"/>
    <mergeCell ref="D55:E55"/>
    <mergeCell ref="D62:E62"/>
    <mergeCell ref="C69:E69"/>
    <mergeCell ref="D73:E73"/>
    <mergeCell ref="D79:E79"/>
    <mergeCell ref="C84:E84"/>
    <mergeCell ref="D119:H119"/>
    <mergeCell ref="C121:E121"/>
    <mergeCell ref="D108:E108"/>
    <mergeCell ref="B95:E95"/>
    <mergeCell ref="D96:H96"/>
    <mergeCell ref="D9:E9"/>
    <mergeCell ref="D19:E19"/>
    <mergeCell ref="D32:G32"/>
    <mergeCell ref="D38:E38"/>
    <mergeCell ref="C46:E46"/>
  </mergeCells>
  <printOptions horizontalCentered="1"/>
  <pageMargins left="0.7086614173228347" right="0.35433070866141736" top="0.7480314960629921" bottom="0.5511811023622047" header="0.31496062992125984" footer="0.5118110236220472"/>
  <pageSetup horizontalDpi="600" verticalDpi="600" orientation="portrait" paperSize="9" scale="98" r:id="rId1"/>
  <headerFooter alignWithMargins="0">
    <oddHeader>&amp;CStrona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2" sqref="A2"/>
    </sheetView>
  </sheetViews>
  <sheetFormatPr defaultColWidth="8.796875" defaultRowHeight="14.25"/>
  <sheetData>
    <row r="1" spans="1:8" ht="14.25">
      <c r="A1" s="1128"/>
      <c r="B1" s="1128"/>
      <c r="C1" s="1128"/>
      <c r="D1" s="1128"/>
      <c r="E1" s="1128"/>
      <c r="F1" s="1128"/>
      <c r="G1" s="1128"/>
      <c r="H1" s="1128"/>
    </row>
    <row r="3" spans="1:8" ht="14.25">
      <c r="A3" s="53"/>
      <c r="B3" s="1129"/>
      <c r="C3" s="1129"/>
      <c r="D3" s="1129"/>
      <c r="E3" s="1129"/>
      <c r="F3" s="74"/>
      <c r="G3" s="3"/>
      <c r="H3" s="26"/>
    </row>
    <row r="4" spans="1:8" ht="14.25">
      <c r="A4" s="45"/>
      <c r="B4" s="59"/>
      <c r="C4" s="39"/>
      <c r="D4" s="39"/>
      <c r="E4" s="60"/>
      <c r="F4" s="61"/>
      <c r="G4" s="61"/>
      <c r="H4" s="61"/>
    </row>
    <row r="5" spans="1:8" ht="14.25">
      <c r="A5" s="45"/>
      <c r="B5" s="53"/>
      <c r="C5" s="53"/>
      <c r="D5" s="62"/>
      <c r="E5" s="63"/>
      <c r="F5" s="45"/>
      <c r="G5" s="61"/>
      <c r="H5" s="64"/>
    </row>
    <row r="6" spans="1:8" ht="14.25">
      <c r="A6" s="55"/>
      <c r="B6" s="55"/>
      <c r="C6" s="55"/>
      <c r="D6" s="55"/>
      <c r="E6" s="65"/>
      <c r="F6" s="55"/>
      <c r="G6" s="66"/>
      <c r="H6" s="66"/>
    </row>
    <row r="7" spans="1:8" ht="14.25">
      <c r="A7" s="75"/>
      <c r="B7" s="76"/>
      <c r="C7" s="77"/>
      <c r="D7" s="78"/>
      <c r="E7" s="79"/>
      <c r="F7" s="18"/>
      <c r="G7" s="18"/>
      <c r="H7" s="6"/>
    </row>
    <row r="8" spans="1:8" ht="14.25">
      <c r="A8" s="80"/>
      <c r="B8" s="242"/>
      <c r="C8" s="89"/>
      <c r="D8" s="82"/>
      <c r="E8" s="79"/>
      <c r="F8" s="170"/>
      <c r="G8" s="170"/>
      <c r="H8" s="73"/>
    </row>
    <row r="9" spans="1:8" ht="14.25">
      <c r="A9" s="80"/>
      <c r="B9" s="242"/>
      <c r="C9" s="80"/>
      <c r="D9" s="90"/>
      <c r="E9" s="85"/>
      <c r="F9" s="97"/>
      <c r="G9" s="97"/>
      <c r="H9" s="91"/>
    </row>
    <row r="10" spans="1:8" ht="14.25">
      <c r="A10" s="80"/>
      <c r="B10" s="242"/>
      <c r="C10" s="1113"/>
      <c r="D10" s="1114"/>
      <c r="E10" s="1115"/>
      <c r="F10" s="178"/>
      <c r="G10" s="178"/>
      <c r="H10" s="163"/>
    </row>
    <row r="11" spans="1:8" ht="14.25">
      <c r="A11" s="80"/>
      <c r="B11" s="80"/>
      <c r="C11" s="81"/>
      <c r="D11" s="82"/>
      <c r="E11" s="79"/>
      <c r="F11" s="170"/>
      <c r="G11" s="170"/>
      <c r="H11" s="6"/>
    </row>
    <row r="12" spans="1:8" ht="14.25">
      <c r="A12" s="80"/>
      <c r="B12" s="80"/>
      <c r="C12" s="83"/>
      <c r="D12" s="84"/>
      <c r="E12" s="196"/>
      <c r="F12" s="86"/>
      <c r="G12" s="86"/>
      <c r="H12" s="86"/>
    </row>
    <row r="13" spans="1:8" ht="14.25">
      <c r="A13" s="80"/>
      <c r="B13" s="80"/>
      <c r="C13" s="83"/>
      <c r="D13" s="84"/>
      <c r="E13" s="85"/>
      <c r="F13" s="86"/>
      <c r="G13" s="86"/>
      <c r="H13" s="86"/>
    </row>
    <row r="14" spans="1:8" ht="14.25">
      <c r="A14" s="80"/>
      <c r="B14" s="80"/>
      <c r="C14" s="83"/>
      <c r="D14" s="84"/>
      <c r="E14" s="85"/>
      <c r="F14" s="86"/>
      <c r="G14" s="86"/>
      <c r="H14" s="86"/>
    </row>
    <row r="15" spans="1:8" ht="14.25">
      <c r="A15" s="80"/>
      <c r="B15" s="80"/>
      <c r="C15" s="83"/>
      <c r="D15" s="84"/>
      <c r="E15" s="85"/>
      <c r="F15" s="86"/>
      <c r="G15" s="86"/>
      <c r="H15" s="86"/>
    </row>
    <row r="16" spans="1:8" ht="14.25">
      <c r="A16" s="87"/>
      <c r="B16" s="80"/>
      <c r="C16" s="1113"/>
      <c r="D16" s="1114"/>
      <c r="E16" s="1115"/>
      <c r="F16" s="88"/>
      <c r="G16" s="88"/>
      <c r="H16" s="88"/>
    </row>
    <row r="17" spans="1:8" ht="14.25">
      <c r="A17" s="87"/>
      <c r="B17" s="80"/>
      <c r="C17" s="89"/>
      <c r="D17" s="82"/>
      <c r="E17" s="79"/>
      <c r="F17" s="170"/>
      <c r="G17" s="170"/>
      <c r="H17" s="73"/>
    </row>
    <row r="18" spans="1:8" ht="14.25">
      <c r="A18" s="80"/>
      <c r="B18" s="80"/>
      <c r="C18" s="80"/>
      <c r="D18" s="90"/>
      <c r="E18" s="85"/>
      <c r="F18" s="97"/>
      <c r="G18" s="97"/>
      <c r="H18" s="91"/>
    </row>
    <row r="19" spans="1:8" ht="14.25">
      <c r="A19" s="80"/>
      <c r="B19" s="80"/>
      <c r="C19" s="1113"/>
      <c r="D19" s="1114"/>
      <c r="E19" s="1115"/>
      <c r="F19" s="178"/>
      <c r="G19" s="178"/>
      <c r="H19" s="163"/>
    </row>
    <row r="20" spans="1:8" ht="14.25">
      <c r="A20" s="87"/>
      <c r="B20" s="80"/>
      <c r="C20" s="89"/>
      <c r="D20" s="82"/>
      <c r="E20" s="79"/>
      <c r="F20" s="170"/>
      <c r="G20" s="170"/>
      <c r="H20" s="73"/>
    </row>
    <row r="21" spans="1:8" ht="14.25">
      <c r="A21" s="87"/>
      <c r="B21" s="80"/>
      <c r="C21" s="93"/>
      <c r="D21" s="90"/>
      <c r="E21" s="85"/>
      <c r="F21" s="86"/>
      <c r="G21" s="86"/>
      <c r="H21" s="86"/>
    </row>
    <row r="22" spans="1:8" ht="14.25">
      <c r="A22" s="87"/>
      <c r="B22" s="80"/>
      <c r="C22" s="93"/>
      <c r="D22" s="90"/>
      <c r="E22" s="85"/>
      <c r="F22" s="86"/>
      <c r="G22" s="86"/>
      <c r="H22" s="86"/>
    </row>
    <row r="23" spans="1:8" ht="14.25">
      <c r="A23" s="80"/>
      <c r="B23" s="94"/>
      <c r="C23" s="93"/>
      <c r="D23" s="90"/>
      <c r="E23" s="85"/>
      <c r="F23" s="86"/>
      <c r="G23" s="86"/>
      <c r="H23" s="86"/>
    </row>
    <row r="24" spans="1:8" ht="14.25">
      <c r="A24" s="80"/>
      <c r="B24" s="94"/>
      <c r="C24" s="93"/>
      <c r="D24" s="90"/>
      <c r="E24" s="85"/>
      <c r="F24" s="86"/>
      <c r="G24" s="86"/>
      <c r="H24" s="86"/>
    </row>
    <row r="25" spans="1:8" ht="14.25">
      <c r="A25" s="80"/>
      <c r="B25" s="94"/>
      <c r="C25" s="93"/>
      <c r="D25" s="90"/>
      <c r="E25" s="96"/>
      <c r="F25" s="86"/>
      <c r="G25" s="86"/>
      <c r="H25" s="86"/>
    </row>
    <row r="26" spans="1:8" ht="14.25">
      <c r="A26" s="80"/>
      <c r="B26" s="80"/>
      <c r="C26" s="93"/>
      <c r="D26" s="90"/>
      <c r="E26" s="79"/>
      <c r="F26" s="86"/>
      <c r="G26" s="86"/>
      <c r="H26" s="86"/>
    </row>
    <row r="27" spans="1:8" ht="14.25">
      <c r="A27" s="80"/>
      <c r="B27" s="80"/>
      <c r="C27" s="1113"/>
      <c r="D27" s="1114"/>
      <c r="E27" s="1115"/>
      <c r="F27" s="178"/>
      <c r="G27" s="178"/>
      <c r="H27" s="98"/>
    </row>
    <row r="28" spans="1:8" ht="14.25">
      <c r="A28" s="99"/>
      <c r="B28" s="100"/>
      <c r="C28" s="100"/>
      <c r="D28" s="100"/>
      <c r="E28" s="101"/>
      <c r="F28" s="88"/>
      <c r="G28" s="88"/>
      <c r="H28" s="102"/>
    </row>
    <row r="29" spans="1:8" ht="14.25">
      <c r="A29" s="75"/>
      <c r="B29" s="76"/>
      <c r="C29" s="77"/>
      <c r="D29" s="78"/>
      <c r="E29" s="79"/>
      <c r="F29" s="18"/>
      <c r="G29" s="18"/>
      <c r="H29" s="6"/>
    </row>
    <row r="30" spans="1:8" ht="14.25">
      <c r="A30" s="80"/>
      <c r="B30" s="80"/>
      <c r="C30" s="162"/>
      <c r="D30" s="82"/>
      <c r="E30" s="79"/>
      <c r="F30" s="18"/>
      <c r="G30" s="18"/>
      <c r="H30" s="6"/>
    </row>
    <row r="31" spans="1:8" ht="14.25">
      <c r="A31" s="87"/>
      <c r="B31" s="80"/>
      <c r="C31" s="162"/>
      <c r="D31" s="49"/>
      <c r="E31" s="33"/>
      <c r="F31" s="86"/>
      <c r="G31" s="86"/>
      <c r="H31" s="86"/>
    </row>
    <row r="32" spans="1:8" ht="14.25">
      <c r="A32" s="87"/>
      <c r="B32" s="80"/>
      <c r="C32" s="93"/>
      <c r="D32" s="95"/>
      <c r="E32" s="96"/>
      <c r="F32" s="97"/>
      <c r="G32" s="97"/>
      <c r="H32" s="97"/>
    </row>
    <row r="33" spans="1:8" ht="14.25">
      <c r="A33" s="87"/>
      <c r="B33" s="80"/>
      <c r="C33" s="1113"/>
      <c r="D33" s="1114"/>
      <c r="E33" s="1115"/>
      <c r="F33" s="88"/>
      <c r="G33" s="88"/>
      <c r="H33" s="88"/>
    </row>
    <row r="34" spans="1:8" ht="14.25">
      <c r="A34" s="99"/>
      <c r="B34" s="100"/>
      <c r="C34" s="100"/>
      <c r="D34" s="100"/>
      <c r="E34" s="101"/>
      <c r="F34" s="88"/>
      <c r="G34" s="88"/>
      <c r="H34" s="102"/>
    </row>
    <row r="35" spans="1:8" ht="14.25">
      <c r="A35" s="75"/>
      <c r="B35" s="103"/>
      <c r="C35" s="104"/>
      <c r="D35" s="78"/>
      <c r="E35" s="79"/>
      <c r="F35" s="170"/>
      <c r="G35" s="170"/>
      <c r="H35" s="73"/>
    </row>
    <row r="36" spans="1:8" ht="14.25">
      <c r="A36" s="80"/>
      <c r="B36" s="80"/>
      <c r="C36" s="83"/>
      <c r="D36" s="82"/>
      <c r="E36" s="79"/>
      <c r="F36" s="170"/>
      <c r="G36" s="170"/>
      <c r="H36" s="73"/>
    </row>
    <row r="37" spans="1:8" ht="14.25">
      <c r="A37" s="80"/>
      <c r="B37" s="80"/>
      <c r="C37" s="93"/>
      <c r="D37" s="90"/>
      <c r="E37" s="85"/>
      <c r="F37" s="86"/>
      <c r="G37" s="86"/>
      <c r="H37" s="86"/>
    </row>
    <row r="38" spans="1:8" ht="14.25">
      <c r="A38" s="80"/>
      <c r="B38" s="80"/>
      <c r="C38" s="1113"/>
      <c r="D38" s="1114"/>
      <c r="E38" s="1115"/>
      <c r="F38" s="102"/>
      <c r="G38" s="102"/>
      <c r="H38" s="102"/>
    </row>
    <row r="39" spans="1:8" ht="14.25">
      <c r="A39" s="80"/>
      <c r="B39" s="80"/>
      <c r="C39" s="83"/>
      <c r="D39" s="82"/>
      <c r="E39" s="79"/>
      <c r="F39" s="170"/>
      <c r="G39" s="170"/>
      <c r="H39" s="73"/>
    </row>
    <row r="40" spans="1:8" ht="14.25">
      <c r="A40" s="80"/>
      <c r="B40" s="80"/>
      <c r="C40" s="93"/>
      <c r="D40" s="90"/>
      <c r="E40" s="106"/>
      <c r="F40" s="86"/>
      <c r="G40" s="86"/>
      <c r="H40" s="105"/>
    </row>
    <row r="41" spans="1:8" ht="14.25">
      <c r="A41" s="80"/>
      <c r="B41" s="80"/>
      <c r="C41" s="93"/>
      <c r="D41" s="90"/>
      <c r="E41" s="85"/>
      <c r="F41" s="86"/>
      <c r="G41" s="86"/>
      <c r="H41" s="105"/>
    </row>
    <row r="42" spans="1:8" ht="14.25">
      <c r="A42" s="80"/>
      <c r="B42" s="80"/>
      <c r="C42" s="93"/>
      <c r="D42" s="90"/>
      <c r="E42" s="85"/>
      <c r="F42" s="86"/>
      <c r="G42" s="86"/>
      <c r="H42" s="105"/>
    </row>
    <row r="43" spans="1:8" ht="14.25">
      <c r="A43" s="8"/>
      <c r="B43" s="8"/>
      <c r="D43" s="90"/>
      <c r="E43" s="85"/>
      <c r="F43" s="86"/>
      <c r="G43" s="86"/>
      <c r="H43" s="105"/>
    </row>
    <row r="44" spans="1:8" ht="14.25">
      <c r="A44" s="8"/>
      <c r="B44" s="8"/>
      <c r="D44" s="90"/>
      <c r="E44" s="85"/>
      <c r="F44" s="109"/>
      <c r="G44" s="109"/>
      <c r="H44" s="107"/>
    </row>
    <row r="45" spans="1:8" ht="14.25">
      <c r="A45" s="8"/>
      <c r="B45" s="8"/>
      <c r="D45" s="90"/>
      <c r="E45" s="79"/>
      <c r="F45" s="109"/>
      <c r="G45" s="109"/>
      <c r="H45" s="107"/>
    </row>
    <row r="46" spans="1:8" ht="14.25">
      <c r="A46" s="8"/>
      <c r="B46" s="8"/>
      <c r="D46" s="95"/>
      <c r="E46" s="204"/>
      <c r="F46" s="108"/>
      <c r="G46" s="108"/>
      <c r="H46" s="219"/>
    </row>
    <row r="47" spans="1:8" ht="14.25">
      <c r="A47" s="8"/>
      <c r="B47" s="8"/>
      <c r="D47" s="95"/>
      <c r="E47" s="96"/>
      <c r="F47" s="108"/>
      <c r="G47" s="108"/>
      <c r="H47" s="108"/>
    </row>
    <row r="48" spans="1:8" ht="14.25">
      <c r="A48" s="8"/>
      <c r="B48" s="8"/>
      <c r="D48" s="183"/>
      <c r="E48" s="201"/>
      <c r="F48" s="109"/>
      <c r="G48" s="109"/>
      <c r="H48" s="109"/>
    </row>
    <row r="49" spans="1:8" ht="14.25">
      <c r="A49" s="8"/>
      <c r="B49" s="8"/>
      <c r="D49" s="184"/>
      <c r="E49" s="197"/>
      <c r="F49" s="109"/>
      <c r="G49" s="109"/>
      <c r="H49" s="109"/>
    </row>
    <row r="50" spans="1:8" ht="14.25">
      <c r="A50" s="8"/>
      <c r="B50" s="8"/>
      <c r="C50" s="1138"/>
      <c r="D50" s="1114"/>
      <c r="E50" s="1115"/>
      <c r="F50" s="164"/>
      <c r="G50" s="164"/>
      <c r="H50" s="164"/>
    </row>
    <row r="51" spans="1:8" ht="14.25">
      <c r="A51" s="179"/>
      <c r="B51" s="179"/>
      <c r="C51" s="229"/>
      <c r="D51" s="227"/>
      <c r="E51" s="79"/>
      <c r="F51" s="170"/>
      <c r="G51" s="170"/>
      <c r="H51" s="73"/>
    </row>
    <row r="52" spans="1:8" ht="14.25">
      <c r="A52" s="179"/>
      <c r="B52" s="179"/>
      <c r="C52" s="230"/>
      <c r="D52" s="228"/>
      <c r="E52" s="197"/>
      <c r="F52" s="86"/>
      <c r="G52" s="86"/>
      <c r="H52" s="86"/>
    </row>
    <row r="53" spans="1:8" ht="14.25">
      <c r="A53" s="225"/>
      <c r="B53" s="226"/>
      <c r="C53" s="1143"/>
      <c r="D53" s="1114"/>
      <c r="E53" s="1115"/>
      <c r="F53" s="102"/>
      <c r="G53" s="102"/>
      <c r="H53" s="102"/>
    </row>
  </sheetData>
  <sheetProtection/>
  <mergeCells count="10">
    <mergeCell ref="C33:E33"/>
    <mergeCell ref="C38:E38"/>
    <mergeCell ref="C50:E50"/>
    <mergeCell ref="C53:E53"/>
    <mergeCell ref="A1:H1"/>
    <mergeCell ref="B3:E3"/>
    <mergeCell ref="C10:E10"/>
    <mergeCell ref="C16:E16"/>
    <mergeCell ref="C19:E19"/>
    <mergeCell ref="C27:E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2017-08-24T12:30:23Z</cp:lastPrinted>
  <dcterms:created xsi:type="dcterms:W3CDTF">2011-03-16T08:09:05Z</dcterms:created>
  <dcterms:modified xsi:type="dcterms:W3CDTF">2017-09-11T09:09:23Z</dcterms:modified>
  <cp:category/>
  <cp:version/>
  <cp:contentType/>
  <cp:contentStatus/>
</cp:coreProperties>
</file>